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80" windowWidth="26532" windowHeight="12072" activeTab="0"/>
  </bookViews>
  <sheets>
    <sheet name="ПФ АЧР" sheetId="1" r:id="rId1"/>
    <sheet name="Расчет ПФ АЧР" sheetId="2" r:id="rId2"/>
    <sheet name="Командный" sheetId="3" r:id="rId3"/>
  </sheets>
  <definedNames>
    <definedName name="_xlnm._FilterDatabase" localSheetId="0" hidden="1">'ПФ АЧР'!$A$3:$M$33</definedName>
    <definedName name="_xlnm._FilterDatabase" localSheetId="1" hidden="1">'Расчет ПФ АЧР'!$A$3:$K$39</definedName>
  </definedNames>
  <calcPr fullCalcOnLoad="1"/>
</workbook>
</file>

<file path=xl/sharedStrings.xml><?xml version="1.0" encoding="utf-8"?>
<sst xmlns="http://schemas.openxmlformats.org/spreadsheetml/2006/main" count="142" uniqueCount="76">
  <si>
    <t>Призовые баллы</t>
  </si>
  <si>
    <t>участник</t>
  </si>
  <si>
    <t>АЧР</t>
  </si>
  <si>
    <t>ФП</t>
  </si>
  <si>
    <t>ФСП</t>
  </si>
  <si>
    <t>КЧР-СупКуб</t>
  </si>
  <si>
    <t>КЧР СПЛ</t>
  </si>
  <si>
    <t>ФП изначальный</t>
  </si>
  <si>
    <t>ФСП изначальный</t>
  </si>
  <si>
    <t>КЧР изначальный</t>
  </si>
  <si>
    <t>медали:</t>
  </si>
  <si>
    <t>КЧР</t>
  </si>
  <si>
    <t>Еньков Д.</t>
  </si>
  <si>
    <t>КЧР Зап див</t>
  </si>
  <si>
    <t>КЧР Вост див</t>
  </si>
  <si>
    <t>КЧР Евр лига</t>
  </si>
  <si>
    <t>КЧР Азиа лига</t>
  </si>
  <si>
    <t>Покалов В.</t>
  </si>
  <si>
    <t xml:space="preserve"> </t>
  </si>
  <si>
    <t>Сумма</t>
  </si>
  <si>
    <t>Призовой фонд</t>
  </si>
  <si>
    <t>итого:</t>
  </si>
  <si>
    <t>Чергинец Д.</t>
  </si>
  <si>
    <t>Махновецкий И.</t>
  </si>
  <si>
    <t>Герасимчук В.</t>
  </si>
  <si>
    <t>раз</t>
  </si>
  <si>
    <t>осн</t>
  </si>
  <si>
    <t>сум</t>
  </si>
  <si>
    <t>баллы</t>
  </si>
  <si>
    <t>КЧР-Мастер</t>
  </si>
  <si>
    <t>Ульянов С.</t>
  </si>
  <si>
    <t>Прохоров А.</t>
  </si>
  <si>
    <t>Сураев А.</t>
  </si>
  <si>
    <t>Пузырев В.</t>
  </si>
  <si>
    <t>Шевцов Э.</t>
  </si>
  <si>
    <t>№</t>
  </si>
  <si>
    <t>Кузнецов К.</t>
  </si>
  <si>
    <t>Козлов А.</t>
  </si>
  <si>
    <t>Демченко И.</t>
  </si>
  <si>
    <t>Вагин В.</t>
  </si>
  <si>
    <t>Рыков Р.</t>
  </si>
  <si>
    <t>Зайцев Р.</t>
  </si>
  <si>
    <t>Клименко В.</t>
  </si>
  <si>
    <t>Машаков С.</t>
  </si>
  <si>
    <t>Кочетков В.</t>
  </si>
  <si>
    <t>Сергеев В.С.</t>
  </si>
  <si>
    <t>Шкирин В.</t>
  </si>
  <si>
    <t>Грицанюк А.</t>
  </si>
  <si>
    <t>Терентьев Г.</t>
  </si>
  <si>
    <t>Пузырев В. (Космос)</t>
  </si>
  <si>
    <t>Спартак</t>
  </si>
  <si>
    <t>Чергинец Д. (Сокол)</t>
  </si>
  <si>
    <t>Прохоров А. (Междуреченск)</t>
  </si>
  <si>
    <t>Еньков Д. (ФК Тюрингия)</t>
  </si>
  <si>
    <t>Зенит</t>
  </si>
  <si>
    <t>Еньков Д. (ФК Ред-Стар)</t>
  </si>
  <si>
    <t>Прохоров А. (Спартак)</t>
  </si>
  <si>
    <t>Ульянов С. (Сибиряк)</t>
  </si>
  <si>
    <t>Машаков С. (Нива (Вельск))</t>
  </si>
  <si>
    <t>Прохоров А. (Спартаковец)</t>
  </si>
  <si>
    <t>Чергинец Д. (Один)</t>
  </si>
  <si>
    <t>Сокол</t>
  </si>
  <si>
    <t>Меараго Ш. (маргарита)</t>
  </si>
  <si>
    <t>Еньков Д. (ФК Бордо-Питер)</t>
  </si>
  <si>
    <t>Горюнович В. (Искра)</t>
  </si>
  <si>
    <t>Беляев М. (FK Messi)</t>
  </si>
  <si>
    <t>Шевцов Э. (Фиорентина)</t>
  </si>
  <si>
    <t>Меараго Ш.</t>
  </si>
  <si>
    <t>Горюнович В.</t>
  </si>
  <si>
    <t>Беляев М.</t>
  </si>
  <si>
    <t>Базаров А.</t>
  </si>
  <si>
    <t>Саливанов Н.</t>
  </si>
  <si>
    <t>Афанасьев С.</t>
  </si>
  <si>
    <t>Овсянников Г.</t>
  </si>
  <si>
    <t>Призовой фонд АЧР 2019/2020</t>
  </si>
  <si>
    <t xml:space="preserve"> ПФ АЧР-2019-20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</si>
</sst>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sz val="10"/>
      <color indexed="23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b/>
      <i/>
      <sz val="10"/>
      <color indexed="23"/>
      <name val="Verdana"/>
      <family val="2"/>
    </font>
    <font>
      <b/>
      <sz val="8"/>
      <color indexed="10"/>
      <name val="Verdana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23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Verdana"/>
      <family val="2"/>
    </font>
    <font>
      <sz val="8"/>
      <color indexed="17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sz val="8"/>
      <color indexed="9"/>
      <name val="Verdana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z val="11"/>
      <color indexed="60"/>
      <name val="Calibri"/>
      <family val="2"/>
    </font>
    <font>
      <b/>
      <sz val="14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3F3F3F"/>
      <name val="Verdana"/>
      <family val="2"/>
    </font>
    <font>
      <sz val="8"/>
      <color rgb="FF006100"/>
      <name val="Verdana"/>
      <family val="2"/>
    </font>
    <font>
      <b/>
      <sz val="8"/>
      <color rgb="FFFF0000"/>
      <name val="Verdan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  <font>
      <sz val="8"/>
      <color theme="0"/>
      <name val="Verdana"/>
      <family val="2"/>
    </font>
    <font>
      <b/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 vertical="justify"/>
    </xf>
    <xf numFmtId="0" fontId="8" fillId="34" borderId="10" xfId="0" applyFont="1" applyFill="1" applyBorder="1" applyAlignment="1">
      <alignment horizontal="left" vertical="justify"/>
    </xf>
    <xf numFmtId="0" fontId="2" fillId="33" borderId="0" xfId="0" applyFont="1" applyFill="1" applyAlignment="1">
      <alignment vertical="justify"/>
    </xf>
    <xf numFmtId="0" fontId="2" fillId="0" borderId="0" xfId="0" applyFont="1" applyAlignment="1">
      <alignment vertical="justify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/>
    </xf>
    <xf numFmtId="16" fontId="7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8" fillId="34" borderId="13" xfId="0" applyFont="1" applyFill="1" applyBorder="1" applyAlignment="1">
      <alignment/>
    </xf>
    <xf numFmtId="2" fontId="8" fillId="34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12" fillId="0" borderId="0" xfId="0" applyFont="1" applyAlignment="1" quotePrefix="1">
      <alignment horizontal="center"/>
    </xf>
    <xf numFmtId="1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67" fillId="27" borderId="15" xfId="40" applyNumberFormat="1" applyFont="1" applyBorder="1" applyAlignment="1">
      <alignment horizontal="center"/>
    </xf>
    <xf numFmtId="1" fontId="68" fillId="32" borderId="16" xfId="6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66" fillId="32" borderId="10" xfId="62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0" fontId="70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1" fontId="72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76" fillId="36" borderId="18" xfId="0" applyNumberFormat="1" applyFont="1" applyFill="1" applyBorder="1" applyAlignment="1">
      <alignment horizontal="center"/>
    </xf>
    <xf numFmtId="1" fontId="60" fillId="29" borderId="10" xfId="52" applyNumberFormat="1" applyBorder="1" applyAlignment="1">
      <alignment horizontal="center"/>
    </xf>
    <xf numFmtId="1" fontId="51" fillId="27" borderId="2" xfId="40" applyNumberFormat="1" applyAlignment="1">
      <alignment horizontal="center"/>
    </xf>
    <xf numFmtId="1" fontId="51" fillId="27" borderId="2" xfId="40" applyNumberFormat="1" applyAlignment="1">
      <alignment/>
    </xf>
    <xf numFmtId="1" fontId="77" fillId="27" borderId="2" xfId="40" applyNumberFormat="1" applyFont="1" applyAlignment="1">
      <alignment horizontal="center"/>
    </xf>
    <xf numFmtId="1" fontId="14" fillId="13" borderId="18" xfId="0" applyNumberFormat="1" applyFont="1" applyFill="1" applyBorder="1" applyAlignment="1">
      <alignment horizontal="center"/>
    </xf>
    <xf numFmtId="1" fontId="6" fillId="13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 vertical="center"/>
    </xf>
    <xf numFmtId="1" fontId="8" fillId="34" borderId="14" xfId="0" applyNumberFormat="1" applyFont="1" applyFill="1" applyBorder="1" applyAlignment="1">
      <alignment horizontal="left" vertical="center"/>
    </xf>
    <xf numFmtId="1" fontId="2" fillId="33" borderId="16" xfId="0" applyNumberFormat="1" applyFont="1" applyFill="1" applyBorder="1" applyAlignment="1">
      <alignment horizontal="center"/>
    </xf>
    <xf numFmtId="1" fontId="6" fillId="13" borderId="19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horizontal="left"/>
    </xf>
    <xf numFmtId="0" fontId="57" fillId="13" borderId="10" xfId="0" applyFont="1" applyFill="1" applyBorder="1" applyAlignment="1">
      <alignment horizontal="center"/>
    </xf>
    <xf numFmtId="0" fontId="78" fillId="29" borderId="10" xfId="52" applyFont="1" applyBorder="1" applyAlignment="1">
      <alignment horizontal="center"/>
    </xf>
    <xf numFmtId="0" fontId="78" fillId="29" borderId="16" xfId="52" applyFont="1" applyBorder="1" applyAlignment="1">
      <alignment horizontal="center"/>
    </xf>
    <xf numFmtId="0" fontId="48" fillId="33" borderId="0" xfId="0" applyFont="1" applyFill="1" applyAlignment="1">
      <alignment horizontal="left"/>
    </xf>
    <xf numFmtId="0" fontId="74" fillId="2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center"/>
    </xf>
    <xf numFmtId="1" fontId="16" fillId="33" borderId="18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R11" sqref="R10:R11"/>
    </sheetView>
  </sheetViews>
  <sheetFormatPr defaultColWidth="9.140625" defaultRowHeight="15"/>
  <cols>
    <col min="1" max="1" width="4.28125" style="0" customWidth="1"/>
    <col min="2" max="2" width="18.421875" style="48" customWidth="1"/>
    <col min="3" max="3" width="7.140625" style="1" customWidth="1"/>
    <col min="4" max="4" width="7.140625" style="3" customWidth="1"/>
    <col min="5" max="12" width="7.140625" style="1" customWidth="1"/>
    <col min="13" max="13" width="13.00390625" style="1" customWidth="1"/>
  </cols>
  <sheetData>
    <row r="1" ht="18" customHeight="1">
      <c r="B1" s="82" t="s">
        <v>74</v>
      </c>
    </row>
    <row r="2" spans="2:13" ht="15.75">
      <c r="B2" s="47"/>
      <c r="C2" s="71">
        <v>25783.999999999996</v>
      </c>
      <c r="D2" s="71">
        <v>90368</v>
      </c>
      <c r="E2" s="71">
        <v>51488</v>
      </c>
      <c r="F2" s="71">
        <v>5400</v>
      </c>
      <c r="G2" s="71">
        <v>21100</v>
      </c>
      <c r="H2" s="71">
        <v>16564</v>
      </c>
      <c r="I2" s="71">
        <v>14040</v>
      </c>
      <c r="J2" s="71">
        <v>14040</v>
      </c>
      <c r="K2" s="71">
        <v>12528</v>
      </c>
      <c r="L2" s="71">
        <v>12528</v>
      </c>
      <c r="M2" s="72">
        <f>SUM(C2:L2)</f>
        <v>263840</v>
      </c>
    </row>
    <row r="3" spans="1:13" ht="15" thickBot="1">
      <c r="A3" s="79" t="s">
        <v>35</v>
      </c>
      <c r="B3" s="78" t="s">
        <v>1</v>
      </c>
      <c r="C3" s="70" t="s">
        <v>2</v>
      </c>
      <c r="D3" s="70" t="s">
        <v>3</v>
      </c>
      <c r="E3" s="70" t="s">
        <v>4</v>
      </c>
      <c r="F3" s="70" t="s">
        <v>29</v>
      </c>
      <c r="G3" s="70" t="s">
        <v>5</v>
      </c>
      <c r="H3" s="70" t="s">
        <v>6</v>
      </c>
      <c r="I3" s="70" t="s">
        <v>13</v>
      </c>
      <c r="J3" s="70" t="s">
        <v>14</v>
      </c>
      <c r="K3" s="70" t="s">
        <v>15</v>
      </c>
      <c r="L3" s="70" t="s">
        <v>16</v>
      </c>
      <c r="M3" s="74" t="s">
        <v>19</v>
      </c>
    </row>
    <row r="4" spans="1:13" ht="14.25">
      <c r="A4" s="79">
        <v>1</v>
      </c>
      <c r="B4" s="49" t="s">
        <v>22</v>
      </c>
      <c r="C4" s="45">
        <v>0</v>
      </c>
      <c r="D4" s="45">
        <v>13845.857309941523</v>
      </c>
      <c r="E4" s="45">
        <v>0</v>
      </c>
      <c r="F4" s="45">
        <v>0</v>
      </c>
      <c r="G4" s="45">
        <v>0</v>
      </c>
      <c r="H4" s="45">
        <v>8282</v>
      </c>
      <c r="I4" s="45">
        <v>7020</v>
      </c>
      <c r="J4" s="45">
        <v>4212</v>
      </c>
      <c r="K4" s="45">
        <v>6264</v>
      </c>
      <c r="L4" s="73">
        <v>6264</v>
      </c>
      <c r="M4" s="75">
        <v>45887.85730994152</v>
      </c>
    </row>
    <row r="5" spans="1:13" ht="14.25">
      <c r="A5" s="79">
        <v>2</v>
      </c>
      <c r="B5" s="53" t="s">
        <v>31</v>
      </c>
      <c r="C5" s="45">
        <v>3305.6410256410254</v>
      </c>
      <c r="D5" s="45">
        <v>9195.340350877193</v>
      </c>
      <c r="E5" s="45">
        <v>8581.333333333332</v>
      </c>
      <c r="F5" s="45">
        <v>5400</v>
      </c>
      <c r="G5" s="45">
        <v>4220</v>
      </c>
      <c r="H5" s="45">
        <v>0</v>
      </c>
      <c r="I5" s="45">
        <v>0</v>
      </c>
      <c r="J5" s="45">
        <v>0</v>
      </c>
      <c r="K5" s="45">
        <v>0</v>
      </c>
      <c r="L5" s="73">
        <v>0</v>
      </c>
      <c r="M5" s="76">
        <v>30702.31470985155</v>
      </c>
    </row>
    <row r="6" spans="1:13" ht="14.25">
      <c r="A6" s="79">
        <v>3</v>
      </c>
      <c r="B6" s="53" t="s">
        <v>23</v>
      </c>
      <c r="C6" s="45">
        <v>6611.282051282051</v>
      </c>
      <c r="D6" s="45">
        <v>14797.099415204677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2808</v>
      </c>
      <c r="K6" s="45">
        <v>0</v>
      </c>
      <c r="L6" s="73">
        <v>0</v>
      </c>
      <c r="M6" s="76">
        <v>24216.381466486728</v>
      </c>
    </row>
    <row r="7" spans="1:13" ht="14.25">
      <c r="A7" s="79">
        <v>4</v>
      </c>
      <c r="B7" s="53" t="s">
        <v>33</v>
      </c>
      <c r="C7" s="45">
        <v>6611.282051282051</v>
      </c>
      <c r="D7" s="45">
        <v>2536.645614035088</v>
      </c>
      <c r="E7" s="45">
        <v>2574.4</v>
      </c>
      <c r="F7" s="45">
        <v>0</v>
      </c>
      <c r="G7" s="45">
        <v>0</v>
      </c>
      <c r="H7" s="45">
        <v>3312.8</v>
      </c>
      <c r="I7" s="45">
        <v>0</v>
      </c>
      <c r="J7" s="45">
        <v>0</v>
      </c>
      <c r="K7" s="45">
        <v>0</v>
      </c>
      <c r="L7" s="73">
        <v>0</v>
      </c>
      <c r="M7" s="76">
        <v>15035.127665317137</v>
      </c>
    </row>
    <row r="8" spans="1:13" ht="14.25">
      <c r="A8" s="79">
        <v>5</v>
      </c>
      <c r="B8" s="53" t="s">
        <v>71</v>
      </c>
      <c r="C8" s="45">
        <v>0</v>
      </c>
      <c r="D8" s="45">
        <v>0</v>
      </c>
      <c r="E8" s="45">
        <v>14588.266666666666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73">
        <v>0</v>
      </c>
      <c r="M8" s="76">
        <v>14588.266666666666</v>
      </c>
    </row>
    <row r="9" spans="1:13" ht="14.25">
      <c r="A9" s="79">
        <v>6</v>
      </c>
      <c r="B9" s="53" t="s">
        <v>41</v>
      </c>
      <c r="C9" s="45">
        <v>9255.794871794871</v>
      </c>
      <c r="D9" s="45">
        <v>4756.210526315789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73">
        <v>0</v>
      </c>
      <c r="M9" s="76">
        <v>14012.005398110661</v>
      </c>
    </row>
    <row r="10" spans="1:13" ht="14.25">
      <c r="A10" s="79">
        <v>7</v>
      </c>
      <c r="B10" s="49" t="s">
        <v>17</v>
      </c>
      <c r="C10" s="45">
        <v>0</v>
      </c>
      <c r="D10" s="45">
        <v>1585.4035087719296</v>
      </c>
      <c r="E10" s="45">
        <v>6006.933333333333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2505.6000000000004</v>
      </c>
      <c r="L10" s="73">
        <v>3758.3999999999996</v>
      </c>
      <c r="M10" s="76">
        <v>13856.336842105264</v>
      </c>
    </row>
    <row r="11" spans="1:13" ht="14.25">
      <c r="A11" s="79">
        <v>8</v>
      </c>
      <c r="B11" s="53" t="s">
        <v>32</v>
      </c>
      <c r="C11" s="45">
        <v>0</v>
      </c>
      <c r="D11" s="45">
        <v>0</v>
      </c>
      <c r="E11" s="45">
        <v>0</v>
      </c>
      <c r="F11" s="45">
        <v>0</v>
      </c>
      <c r="G11" s="45">
        <v>6330</v>
      </c>
      <c r="H11" s="45">
        <v>0</v>
      </c>
      <c r="I11" s="45">
        <v>0</v>
      </c>
      <c r="J11" s="45">
        <v>7020</v>
      </c>
      <c r="K11" s="45">
        <v>0</v>
      </c>
      <c r="L11" s="73">
        <v>0</v>
      </c>
      <c r="M11" s="76">
        <v>13350</v>
      </c>
    </row>
    <row r="12" spans="1:13" ht="14.25">
      <c r="A12" s="79">
        <v>9</v>
      </c>
      <c r="B12" s="53" t="s">
        <v>12</v>
      </c>
      <c r="C12" s="45">
        <v>0</v>
      </c>
      <c r="D12" s="45">
        <v>12894.615204678363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73">
        <v>0</v>
      </c>
      <c r="M12" s="76">
        <v>12894.615204678363</v>
      </c>
    </row>
    <row r="13" spans="1:13" ht="14.25">
      <c r="A13" s="79">
        <v>10</v>
      </c>
      <c r="B13" s="53" t="s">
        <v>70</v>
      </c>
      <c r="C13" s="45">
        <v>0</v>
      </c>
      <c r="D13" s="45">
        <v>0</v>
      </c>
      <c r="E13" s="45">
        <v>12872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73">
        <v>0</v>
      </c>
      <c r="M13" s="76">
        <v>12872</v>
      </c>
    </row>
    <row r="14" spans="1:13" ht="14.25">
      <c r="A14" s="79">
        <v>11</v>
      </c>
      <c r="B14" s="49" t="s">
        <v>40</v>
      </c>
      <c r="C14" s="45">
        <v>0</v>
      </c>
      <c r="D14" s="45">
        <v>1056.93567251462</v>
      </c>
      <c r="E14" s="45">
        <v>0</v>
      </c>
      <c r="F14" s="45">
        <v>0</v>
      </c>
      <c r="G14" s="45">
        <v>10550</v>
      </c>
      <c r="H14" s="45">
        <v>0</v>
      </c>
      <c r="I14" s="45">
        <v>0</v>
      </c>
      <c r="J14" s="45">
        <v>0</v>
      </c>
      <c r="K14" s="45">
        <v>0</v>
      </c>
      <c r="L14" s="73">
        <v>0</v>
      </c>
      <c r="M14" s="76">
        <v>11606.93567251462</v>
      </c>
    </row>
    <row r="15" spans="1:13" ht="14.25">
      <c r="A15" s="79">
        <v>12</v>
      </c>
      <c r="B15" s="49" t="s">
        <v>42</v>
      </c>
      <c r="C15" s="45">
        <v>0</v>
      </c>
      <c r="D15" s="45">
        <v>7398.5497076023385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73">
        <v>0</v>
      </c>
      <c r="M15" s="76">
        <v>7398.5497076023385</v>
      </c>
    </row>
    <row r="16" spans="1:13" ht="14.25">
      <c r="A16" s="79">
        <v>13</v>
      </c>
      <c r="B16" s="53" t="s">
        <v>46</v>
      </c>
      <c r="C16" s="45">
        <v>0</v>
      </c>
      <c r="D16" s="45">
        <v>5284.6783625731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73">
        <v>0</v>
      </c>
      <c r="M16" s="76">
        <v>5284.6783625731</v>
      </c>
    </row>
    <row r="17" spans="1:13" ht="14.25">
      <c r="A17" s="79">
        <v>14</v>
      </c>
      <c r="B17" s="53" t="s">
        <v>36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4969.2</v>
      </c>
      <c r="I17" s="45">
        <v>0</v>
      </c>
      <c r="J17" s="45">
        <v>0</v>
      </c>
      <c r="K17" s="45">
        <v>0</v>
      </c>
      <c r="L17" s="73">
        <v>0</v>
      </c>
      <c r="M17" s="76">
        <v>4969.2</v>
      </c>
    </row>
    <row r="18" spans="1:13" ht="14.25">
      <c r="A18" s="79">
        <v>15</v>
      </c>
      <c r="B18" s="49" t="s">
        <v>34</v>
      </c>
      <c r="C18" s="45">
        <v>0</v>
      </c>
      <c r="D18" s="45">
        <v>634.161403508772</v>
      </c>
      <c r="E18" s="45">
        <v>0</v>
      </c>
      <c r="F18" s="45">
        <v>0</v>
      </c>
      <c r="G18" s="45">
        <v>0</v>
      </c>
      <c r="H18" s="45">
        <v>0</v>
      </c>
      <c r="I18" s="45">
        <v>4212</v>
      </c>
      <c r="J18" s="45">
        <v>0</v>
      </c>
      <c r="K18" s="45">
        <v>0</v>
      </c>
      <c r="L18" s="73">
        <v>0</v>
      </c>
      <c r="M18" s="76">
        <v>4846.161403508772</v>
      </c>
    </row>
    <row r="19" spans="1:13" ht="14.25">
      <c r="A19" s="79">
        <v>16</v>
      </c>
      <c r="B19" s="53" t="s">
        <v>72</v>
      </c>
      <c r="C19" s="45">
        <v>0</v>
      </c>
      <c r="D19" s="45">
        <v>0</v>
      </c>
      <c r="E19" s="45">
        <v>4290.666666666666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73">
        <v>0</v>
      </c>
      <c r="M19" s="76">
        <v>4290.666666666666</v>
      </c>
    </row>
    <row r="20" spans="1:13" ht="14.25">
      <c r="A20" s="79">
        <v>17</v>
      </c>
      <c r="B20" s="49" t="s">
        <v>38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3758.3999999999996</v>
      </c>
      <c r="L20" s="73">
        <v>0</v>
      </c>
      <c r="M20" s="76">
        <v>3758.3999999999996</v>
      </c>
    </row>
    <row r="21" spans="1:13" ht="14.25">
      <c r="A21" s="79">
        <v>18</v>
      </c>
      <c r="B21" s="53" t="s">
        <v>47</v>
      </c>
      <c r="C21" s="45">
        <v>0</v>
      </c>
      <c r="D21" s="45">
        <v>3170.8070175438593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73">
        <v>0</v>
      </c>
      <c r="M21" s="76">
        <v>3170.8070175438593</v>
      </c>
    </row>
    <row r="22" spans="1:13" ht="14.25">
      <c r="A22" s="79">
        <v>19</v>
      </c>
      <c r="B22" s="53" t="s">
        <v>48</v>
      </c>
      <c r="C22" s="45">
        <v>0</v>
      </c>
      <c r="D22" s="45">
        <v>3170.8070175438593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73">
        <v>0</v>
      </c>
      <c r="M22" s="76">
        <v>3170.8070175438593</v>
      </c>
    </row>
    <row r="23" spans="1:13" ht="14.25">
      <c r="A23" s="79">
        <v>20</v>
      </c>
      <c r="B23" s="53" t="s">
        <v>43</v>
      </c>
      <c r="C23" s="45">
        <v>0</v>
      </c>
      <c r="D23" s="45">
        <v>2959.419883040936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73">
        <v>0</v>
      </c>
      <c r="M23" s="76">
        <v>2959.419883040936</v>
      </c>
    </row>
    <row r="24" spans="1:13" ht="14.25">
      <c r="A24" s="79">
        <v>21</v>
      </c>
      <c r="B24" s="53" t="s">
        <v>37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2808</v>
      </c>
      <c r="J24" s="45">
        <v>0</v>
      </c>
      <c r="K24" s="45">
        <v>0</v>
      </c>
      <c r="L24" s="73">
        <v>0</v>
      </c>
      <c r="M24" s="76">
        <v>2808</v>
      </c>
    </row>
    <row r="25" spans="1:13" ht="14.25">
      <c r="A25" s="79">
        <v>22</v>
      </c>
      <c r="B25" s="53" t="s">
        <v>73</v>
      </c>
      <c r="C25" s="45">
        <v>0</v>
      </c>
      <c r="D25" s="45">
        <v>0</v>
      </c>
      <c r="E25" s="45">
        <v>2574.4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73">
        <v>0</v>
      </c>
      <c r="M25" s="76">
        <v>2574.4</v>
      </c>
    </row>
    <row r="26" spans="1:13" ht="14.25">
      <c r="A26" s="79">
        <v>23</v>
      </c>
      <c r="B26" s="53" t="s">
        <v>39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73">
        <v>2505.6000000000004</v>
      </c>
      <c r="M26" s="76">
        <v>2505.6000000000004</v>
      </c>
    </row>
    <row r="27" spans="1:13" ht="14.25">
      <c r="A27" s="79">
        <v>24</v>
      </c>
      <c r="B27" s="49" t="s">
        <v>30</v>
      </c>
      <c r="C27" s="45">
        <v>0</v>
      </c>
      <c r="D27" s="45">
        <v>1585.4035087719296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73">
        <v>0</v>
      </c>
      <c r="M27" s="76">
        <v>1585.4035087719296</v>
      </c>
    </row>
    <row r="28" spans="1:13" ht="14.25">
      <c r="A28" s="79">
        <v>25</v>
      </c>
      <c r="B28" s="53" t="s">
        <v>44</v>
      </c>
      <c r="C28" s="45">
        <v>0</v>
      </c>
      <c r="D28" s="45">
        <v>1268.322807017544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73">
        <v>0</v>
      </c>
      <c r="M28" s="76">
        <v>1268.322807017544</v>
      </c>
    </row>
    <row r="29" spans="1:13" ht="14.25">
      <c r="A29" s="79">
        <v>26</v>
      </c>
      <c r="B29" s="53" t="s">
        <v>24</v>
      </c>
      <c r="C29" s="45">
        <v>0</v>
      </c>
      <c r="D29" s="45">
        <v>1056.93567251462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73">
        <v>0</v>
      </c>
      <c r="M29" s="76">
        <v>1056.93567251462</v>
      </c>
    </row>
    <row r="30" spans="1:13" ht="14.25">
      <c r="A30" s="79">
        <v>27</v>
      </c>
      <c r="B30" s="53" t="s">
        <v>45</v>
      </c>
      <c r="C30" s="45">
        <v>0</v>
      </c>
      <c r="D30" s="45">
        <v>1056.93567251462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73">
        <v>0</v>
      </c>
      <c r="M30" s="76">
        <v>1056.93567251462</v>
      </c>
    </row>
    <row r="31" spans="1:13" ht="14.25">
      <c r="A31" s="79">
        <v>28</v>
      </c>
      <c r="B31" s="53" t="s">
        <v>67</v>
      </c>
      <c r="C31" s="45">
        <v>0</v>
      </c>
      <c r="D31" s="45">
        <v>845.5485380116959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73">
        <v>0</v>
      </c>
      <c r="M31" s="76">
        <v>845.5485380116959</v>
      </c>
    </row>
    <row r="32" spans="1:13" ht="14.25">
      <c r="A32" s="79">
        <v>29</v>
      </c>
      <c r="B32" s="53" t="s">
        <v>69</v>
      </c>
      <c r="C32" s="45">
        <v>0</v>
      </c>
      <c r="D32" s="45">
        <v>634.161403508772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73">
        <v>0</v>
      </c>
      <c r="M32" s="76">
        <v>634.161403508772</v>
      </c>
    </row>
    <row r="33" spans="1:13" ht="15" thickBot="1">
      <c r="A33" s="79">
        <v>30</v>
      </c>
      <c r="B33" s="53" t="s">
        <v>68</v>
      </c>
      <c r="C33" s="45">
        <v>0</v>
      </c>
      <c r="D33" s="45">
        <v>634.161403508772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73">
        <v>0</v>
      </c>
      <c r="M33" s="77">
        <v>634.161403508772</v>
      </c>
    </row>
  </sheetData>
  <sheetProtection/>
  <autoFilter ref="A3:M33">
    <sortState ref="A4:M33">
      <sortCondition descending="1" sortBy="value" ref="M4:M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18.421875" style="1" customWidth="1"/>
    <col min="2" max="11" width="7.00390625" style="3" customWidth="1"/>
    <col min="12" max="12" width="10.8515625" style="1" customWidth="1"/>
    <col min="13" max="13" width="24.00390625" style="4" customWidth="1"/>
    <col min="14" max="14" width="12.421875" style="40" customWidth="1"/>
    <col min="15" max="15" width="12.140625" style="26" customWidth="1"/>
    <col min="16" max="16" width="12.140625" style="4" customWidth="1"/>
    <col min="17" max="18" width="9.140625" style="4" customWidth="1"/>
    <col min="19" max="19" width="9.28125" style="4" customWidth="1"/>
    <col min="20" max="20" width="11.28125" style="4" customWidth="1"/>
    <col min="21" max="21" width="10.140625" style="4" customWidth="1"/>
    <col min="22" max="22" width="10.28125" style="4" customWidth="1"/>
    <col min="23" max="23" width="9.140625" style="5" customWidth="1"/>
    <col min="24" max="24" width="38.57421875" style="5" customWidth="1"/>
    <col min="25" max="16384" width="9.140625" style="5" customWidth="1"/>
  </cols>
  <sheetData>
    <row r="1" ht="15.75">
      <c r="A1" s="2" t="s">
        <v>0</v>
      </c>
    </row>
    <row r="2" spans="1:22" ht="16.5" customHeight="1">
      <c r="A2" s="6"/>
      <c r="M2" s="7" t="s">
        <v>75</v>
      </c>
      <c r="N2" s="41">
        <f>SUM(N3:N5)</f>
        <v>267840</v>
      </c>
      <c r="P2" s="8"/>
      <c r="Q2" s="8"/>
      <c r="R2" s="8"/>
      <c r="S2" s="8"/>
      <c r="T2" s="8"/>
      <c r="U2" s="8"/>
      <c r="V2" s="8"/>
    </row>
    <row r="3" spans="1:22" s="12" customFormat="1" ht="20.25" customHeight="1">
      <c r="A3" s="9" t="s">
        <v>1</v>
      </c>
      <c r="B3" s="84" t="s">
        <v>2</v>
      </c>
      <c r="C3" s="84" t="s">
        <v>3</v>
      </c>
      <c r="D3" s="84" t="s">
        <v>4</v>
      </c>
      <c r="E3" s="84" t="s">
        <v>29</v>
      </c>
      <c r="F3" s="84" t="s">
        <v>5</v>
      </c>
      <c r="G3" s="84" t="s">
        <v>6</v>
      </c>
      <c r="H3" s="84" t="s">
        <v>13</v>
      </c>
      <c r="I3" s="84" t="s">
        <v>14</v>
      </c>
      <c r="J3" s="84" t="s">
        <v>15</v>
      </c>
      <c r="K3" s="84" t="s">
        <v>16</v>
      </c>
      <c r="L3" s="11"/>
      <c r="M3" s="32" t="s">
        <v>7</v>
      </c>
      <c r="N3" s="80">
        <f>33840*3</f>
        <v>101520</v>
      </c>
      <c r="O3" s="31"/>
      <c r="P3" s="33"/>
      <c r="Q3" s="8"/>
      <c r="R3" s="8"/>
      <c r="S3" s="8"/>
      <c r="T3" s="8"/>
      <c r="U3" s="8"/>
      <c r="V3" s="8"/>
    </row>
    <row r="4" spans="1:22" ht="11.25" customHeight="1">
      <c r="A4" s="13" t="s">
        <v>72</v>
      </c>
      <c r="B4" s="14"/>
      <c r="C4" s="14"/>
      <c r="D4" s="14">
        <v>50</v>
      </c>
      <c r="E4" s="14"/>
      <c r="F4" s="14"/>
      <c r="G4" s="14"/>
      <c r="H4" s="14"/>
      <c r="I4" s="14"/>
      <c r="J4" s="14"/>
      <c r="K4" s="14"/>
      <c r="L4" s="3"/>
      <c r="M4" s="32" t="s">
        <v>8</v>
      </c>
      <c r="N4" s="80">
        <f>19440*3</f>
        <v>58320</v>
      </c>
      <c r="O4" s="31"/>
      <c r="P4" s="33"/>
      <c r="Q4" s="8"/>
      <c r="R4" s="8"/>
      <c r="S4" s="8"/>
      <c r="T4" s="8"/>
      <c r="U4" s="8"/>
      <c r="V4" s="8"/>
    </row>
    <row r="5" spans="1:22" ht="11.25" customHeight="1">
      <c r="A5" s="13" t="s">
        <v>70</v>
      </c>
      <c r="B5" s="14"/>
      <c r="C5" s="14"/>
      <c r="D5" s="14">
        <f>100+20+30</f>
        <v>150</v>
      </c>
      <c r="E5" s="14"/>
      <c r="F5" s="14"/>
      <c r="G5" s="14"/>
      <c r="H5" s="14"/>
      <c r="I5" s="14"/>
      <c r="J5" s="14"/>
      <c r="K5" s="14"/>
      <c r="L5" s="3"/>
      <c r="M5" s="32" t="s">
        <v>9</v>
      </c>
      <c r="N5" s="81">
        <f>36000*3</f>
        <v>108000</v>
      </c>
      <c r="O5" s="37" t="s">
        <v>10</v>
      </c>
      <c r="P5" s="37" t="s">
        <v>21</v>
      </c>
      <c r="Q5" s="8"/>
      <c r="R5" s="8"/>
      <c r="S5" s="8"/>
      <c r="T5" s="8"/>
      <c r="U5" s="8"/>
      <c r="V5" s="8"/>
    </row>
    <row r="6" spans="1:22" ht="11.25" customHeight="1">
      <c r="A6" s="13" t="s">
        <v>69</v>
      </c>
      <c r="B6" s="14"/>
      <c r="C6" s="14">
        <v>6</v>
      </c>
      <c r="D6" s="14"/>
      <c r="E6" s="14"/>
      <c r="F6" s="14"/>
      <c r="G6" s="14"/>
      <c r="H6" s="14"/>
      <c r="I6" s="14"/>
      <c r="J6" s="14"/>
      <c r="K6" s="14"/>
      <c r="L6" s="3"/>
      <c r="M6" s="34" t="s">
        <v>2</v>
      </c>
      <c r="N6" s="35">
        <f>SUM(N3:N5)*0.1</f>
        <v>26784</v>
      </c>
      <c r="O6" s="37">
        <v>1000</v>
      </c>
      <c r="P6" s="38">
        <f>N6-O6</f>
        <v>25784</v>
      </c>
      <c r="Q6" s="8"/>
      <c r="R6" s="8"/>
      <c r="S6" s="8"/>
      <c r="T6" s="8"/>
      <c r="U6" s="8"/>
      <c r="V6" s="8"/>
    </row>
    <row r="7" spans="1:22" ht="11.25" customHeight="1">
      <c r="A7" s="13" t="s">
        <v>39</v>
      </c>
      <c r="B7" s="14"/>
      <c r="C7" s="14"/>
      <c r="D7" s="14"/>
      <c r="E7" s="14"/>
      <c r="F7" s="14"/>
      <c r="G7" s="14"/>
      <c r="H7" s="14"/>
      <c r="I7" s="14"/>
      <c r="J7" s="14"/>
      <c r="K7" s="14">
        <v>20</v>
      </c>
      <c r="L7" s="3"/>
      <c r="M7" s="34" t="s">
        <v>3</v>
      </c>
      <c r="N7" s="35">
        <f>N3*0.9</f>
        <v>91368</v>
      </c>
      <c r="O7" s="37">
        <v>1000</v>
      </c>
      <c r="P7" s="38">
        <f>N7-O7</f>
        <v>90368</v>
      </c>
      <c r="Q7" s="8"/>
      <c r="R7" s="8"/>
      <c r="S7" s="8"/>
      <c r="T7" s="8"/>
      <c r="U7" s="8"/>
      <c r="V7" s="8"/>
    </row>
    <row r="8" spans="1:22" ht="11.25" customHeight="1">
      <c r="A8" s="13" t="s">
        <v>24</v>
      </c>
      <c r="B8" s="14"/>
      <c r="C8" s="14">
        <v>10</v>
      </c>
      <c r="D8" s="14"/>
      <c r="E8" s="14"/>
      <c r="F8" s="14"/>
      <c r="G8" s="14"/>
      <c r="H8" s="14"/>
      <c r="I8" s="14"/>
      <c r="J8" s="14"/>
      <c r="K8" s="14"/>
      <c r="L8" s="3"/>
      <c r="M8" s="34" t="s">
        <v>4</v>
      </c>
      <c r="N8" s="35">
        <f>N4*0.9</f>
        <v>52488</v>
      </c>
      <c r="O8" s="37">
        <v>1000</v>
      </c>
      <c r="P8" s="38">
        <f>N8-O8</f>
        <v>51488</v>
      </c>
      <c r="Q8" s="8"/>
      <c r="R8" s="8"/>
      <c r="S8" s="8"/>
      <c r="T8" s="8"/>
      <c r="U8" s="8"/>
      <c r="V8" s="8"/>
    </row>
    <row r="9" spans="1:22" ht="11.25" customHeight="1">
      <c r="A9" s="13" t="s">
        <v>68</v>
      </c>
      <c r="B9" s="14"/>
      <c r="C9" s="14">
        <v>6</v>
      </c>
      <c r="D9" s="14"/>
      <c r="E9" s="14"/>
      <c r="F9" s="14"/>
      <c r="G9" s="14"/>
      <c r="H9" s="14"/>
      <c r="I9" s="14"/>
      <c r="J9" s="14"/>
      <c r="K9" s="14"/>
      <c r="L9" s="3"/>
      <c r="M9" s="34" t="s">
        <v>11</v>
      </c>
      <c r="N9" s="35">
        <f>N5*0.9</f>
        <v>97200</v>
      </c>
      <c r="O9" s="37">
        <v>1000</v>
      </c>
      <c r="P9" s="38">
        <f>N9-O9</f>
        <v>96200</v>
      </c>
      <c r="Q9" s="8"/>
      <c r="R9" s="8"/>
      <c r="S9" s="8"/>
      <c r="T9" s="8"/>
      <c r="U9" s="8"/>
      <c r="V9" s="8"/>
    </row>
    <row r="10" spans="1:22" ht="11.25" customHeight="1">
      <c r="A10" s="13" t="s">
        <v>47</v>
      </c>
      <c r="B10" s="14"/>
      <c r="C10" s="14">
        <v>30</v>
      </c>
      <c r="D10" s="14"/>
      <c r="E10" s="14"/>
      <c r="F10" s="14"/>
      <c r="G10" s="14"/>
      <c r="H10" s="14"/>
      <c r="I10" s="14"/>
      <c r="J10" s="14"/>
      <c r="K10" s="14"/>
      <c r="L10" s="3"/>
      <c r="M10" s="30"/>
      <c r="N10" s="36">
        <f>SUM(N6:N9)</f>
        <v>267840</v>
      </c>
      <c r="O10" s="37">
        <f>SUM(O6:O9)</f>
        <v>4000</v>
      </c>
      <c r="P10" s="39">
        <f>N10-O10</f>
        <v>263840</v>
      </c>
      <c r="Q10" s="8"/>
      <c r="R10" s="8"/>
      <c r="S10" s="8"/>
      <c r="T10" s="8"/>
      <c r="U10" s="8"/>
      <c r="V10" s="8"/>
    </row>
    <row r="11" spans="1:22" ht="11.25" customHeight="1">
      <c r="A11" s="13" t="s">
        <v>38</v>
      </c>
      <c r="B11" s="14"/>
      <c r="C11" s="14"/>
      <c r="D11" s="14"/>
      <c r="E11" s="14"/>
      <c r="F11" s="14"/>
      <c r="G11" s="14"/>
      <c r="H11" s="14"/>
      <c r="I11" s="14"/>
      <c r="J11" s="14">
        <v>30</v>
      </c>
      <c r="K11" s="14"/>
      <c r="L11" s="3"/>
      <c r="M11" s="8"/>
      <c r="N11" s="42"/>
      <c r="P11" s="27"/>
      <c r="Q11" s="8"/>
      <c r="R11" s="8"/>
      <c r="S11" s="8"/>
      <c r="T11" s="8"/>
      <c r="U11" s="8"/>
      <c r="V11" s="8"/>
    </row>
    <row r="12" spans="1:22" ht="11.25" customHeight="1">
      <c r="A12" s="13" t="s">
        <v>12</v>
      </c>
      <c r="B12" s="14"/>
      <c r="C12" s="14">
        <f>50+30+42</f>
        <v>122</v>
      </c>
      <c r="D12" s="14"/>
      <c r="E12" s="14"/>
      <c r="F12" s="14"/>
      <c r="G12" s="14"/>
      <c r="H12" s="14"/>
      <c r="I12" s="14"/>
      <c r="J12" s="14"/>
      <c r="K12" s="14"/>
      <c r="L12" s="3"/>
      <c r="M12" s="8"/>
      <c r="N12" s="42"/>
      <c r="P12" s="8"/>
      <c r="Q12" s="8"/>
      <c r="R12" s="8"/>
      <c r="S12" s="8"/>
      <c r="T12" s="8"/>
      <c r="U12" s="8"/>
      <c r="V12" s="8"/>
    </row>
    <row r="13" spans="1:22" ht="11.25" customHeight="1">
      <c r="A13" s="13" t="s">
        <v>41</v>
      </c>
      <c r="B13" s="14">
        <f>70+70</f>
        <v>140</v>
      </c>
      <c r="C13" s="14">
        <f>35+10</f>
        <v>45</v>
      </c>
      <c r="D13" s="14"/>
      <c r="E13" s="14"/>
      <c r="F13" s="14"/>
      <c r="G13" s="14"/>
      <c r="H13" s="14"/>
      <c r="I13" s="14"/>
      <c r="J13" s="14"/>
      <c r="K13" s="14"/>
      <c r="L13" s="3"/>
      <c r="M13" s="8"/>
      <c r="N13" s="43"/>
      <c r="O13" s="28"/>
      <c r="P13" s="8"/>
      <c r="Q13" s="8"/>
      <c r="R13" s="8"/>
      <c r="S13" s="8"/>
      <c r="T13" s="8"/>
      <c r="U13" s="8"/>
      <c r="V13" s="8"/>
    </row>
    <row r="14" spans="1:22" ht="11.25" customHeight="1">
      <c r="A14" s="13" t="s">
        <v>42</v>
      </c>
      <c r="B14" s="14"/>
      <c r="C14" s="14">
        <f>60+10</f>
        <v>70</v>
      </c>
      <c r="D14" s="14"/>
      <c r="E14" s="14"/>
      <c r="F14" s="14"/>
      <c r="G14" s="14"/>
      <c r="H14" s="14"/>
      <c r="I14" s="14"/>
      <c r="J14" s="14"/>
      <c r="K14" s="14"/>
      <c r="L14" s="3"/>
      <c r="M14" s="8"/>
      <c r="N14" s="43"/>
      <c r="O14" s="28"/>
      <c r="P14" s="8"/>
      <c r="Q14" s="8"/>
      <c r="R14" s="8"/>
      <c r="S14" s="8"/>
      <c r="T14" s="8"/>
      <c r="U14" s="8"/>
      <c r="V14" s="8"/>
    </row>
    <row r="15" spans="1:22" ht="11.25" customHeight="1">
      <c r="A15" s="15" t="s">
        <v>37</v>
      </c>
      <c r="B15" s="14"/>
      <c r="C15" s="14"/>
      <c r="D15" s="14"/>
      <c r="E15" s="14"/>
      <c r="F15" s="14"/>
      <c r="G15" s="14"/>
      <c r="H15" s="14">
        <v>20</v>
      </c>
      <c r="I15" s="14"/>
      <c r="J15" s="14"/>
      <c r="K15" s="14"/>
      <c r="L15" s="3"/>
      <c r="M15" s="8"/>
      <c r="N15" s="42"/>
      <c r="P15" s="8"/>
      <c r="Q15" s="8"/>
      <c r="R15" s="8"/>
      <c r="S15" s="8"/>
      <c r="T15" s="8"/>
      <c r="U15" s="8"/>
      <c r="V15" s="8"/>
    </row>
    <row r="16" spans="1:22" ht="11.25" customHeight="1">
      <c r="A16" s="13" t="s">
        <v>44</v>
      </c>
      <c r="B16" s="14"/>
      <c r="C16" s="14">
        <v>12</v>
      </c>
      <c r="D16" s="14"/>
      <c r="E16" s="14"/>
      <c r="F16" s="14"/>
      <c r="G16" s="14"/>
      <c r="H16" s="14"/>
      <c r="I16" s="14"/>
      <c r="J16" s="14"/>
      <c r="K16" s="14"/>
      <c r="L16" s="3"/>
      <c r="M16" s="8"/>
      <c r="N16" s="42"/>
      <c r="P16" s="8"/>
      <c r="Q16" s="8"/>
      <c r="R16" s="8"/>
      <c r="S16" s="8"/>
      <c r="T16" s="8"/>
      <c r="U16" s="8"/>
      <c r="V16" s="8"/>
    </row>
    <row r="17" spans="1:22" ht="11.25" customHeight="1">
      <c r="A17" s="13" t="s">
        <v>36</v>
      </c>
      <c r="B17" s="14"/>
      <c r="C17" s="14"/>
      <c r="D17" s="14"/>
      <c r="E17" s="14"/>
      <c r="F17" s="14"/>
      <c r="G17" s="14">
        <v>30</v>
      </c>
      <c r="H17" s="14"/>
      <c r="I17" s="14"/>
      <c r="J17" s="14"/>
      <c r="K17" s="14"/>
      <c r="L17" s="3"/>
      <c r="M17" s="16"/>
      <c r="N17" s="10" t="s">
        <v>29</v>
      </c>
      <c r="O17" s="10" t="s">
        <v>5</v>
      </c>
      <c r="P17" s="10" t="s">
        <v>6</v>
      </c>
      <c r="Q17" s="10" t="s">
        <v>13</v>
      </c>
      <c r="R17" s="10" t="s">
        <v>14</v>
      </c>
      <c r="S17" s="10" t="s">
        <v>15</v>
      </c>
      <c r="T17" s="10" t="s">
        <v>16</v>
      </c>
      <c r="V17" s="8"/>
    </row>
    <row r="18" spans="1:22" ht="11.25" customHeight="1">
      <c r="A18" s="13" t="s">
        <v>23</v>
      </c>
      <c r="B18" s="14">
        <v>100</v>
      </c>
      <c r="C18" s="14">
        <f>100+40</f>
        <v>140</v>
      </c>
      <c r="D18" s="14"/>
      <c r="E18" s="14"/>
      <c r="F18" s="14"/>
      <c r="G18" s="14"/>
      <c r="H18" s="14"/>
      <c r="I18" s="14">
        <v>20</v>
      </c>
      <c r="J18" s="14"/>
      <c r="K18" s="14"/>
      <c r="L18" s="3"/>
      <c r="P18" s="65">
        <f>360*60</f>
        <v>21600</v>
      </c>
      <c r="Q18" s="65">
        <f>360*60</f>
        <v>21600</v>
      </c>
      <c r="R18" s="65">
        <f>360*60</f>
        <v>21600</v>
      </c>
      <c r="S18" s="65">
        <f>360*60</f>
        <v>21600</v>
      </c>
      <c r="T18" s="65">
        <f>360*60</f>
        <v>21600</v>
      </c>
      <c r="U18" s="67">
        <f>SUM(P18:T18)</f>
        <v>108000</v>
      </c>
      <c r="V18" s="17"/>
    </row>
    <row r="19" spans="1:23" ht="11.25" customHeight="1">
      <c r="A19" s="13" t="s">
        <v>43</v>
      </c>
      <c r="B19" s="14"/>
      <c r="C19" s="14">
        <f>18+10</f>
        <v>28</v>
      </c>
      <c r="D19" s="14"/>
      <c r="E19" s="14"/>
      <c r="F19" s="14"/>
      <c r="G19" s="14"/>
      <c r="H19" s="14"/>
      <c r="I19" s="14"/>
      <c r="J19" s="14"/>
      <c r="K19" s="14"/>
      <c r="L19" s="3"/>
      <c r="N19" s="66">
        <f>SUM(P18:T18)*0.05</f>
        <v>5400</v>
      </c>
      <c r="O19" s="66">
        <f>SUM(P18:T18)*0.2</f>
        <v>21600</v>
      </c>
      <c r="P19" s="66">
        <f>P18*0.65</f>
        <v>14040</v>
      </c>
      <c r="Q19" s="66">
        <f>Q18*0.65</f>
        <v>14040</v>
      </c>
      <c r="R19" s="66">
        <f>R18*0.65</f>
        <v>14040</v>
      </c>
      <c r="S19" s="66">
        <f>S18*0.65</f>
        <v>14040</v>
      </c>
      <c r="T19" s="66">
        <f>T18*0.65</f>
        <v>14040</v>
      </c>
      <c r="U19" s="67">
        <f>SUM(N19:T19)</f>
        <v>97200</v>
      </c>
      <c r="V19" s="17"/>
      <c r="W19" s="44"/>
    </row>
    <row r="20" spans="1:22" ht="11.25" customHeight="1">
      <c r="A20" s="13" t="s">
        <v>67</v>
      </c>
      <c r="B20" s="14"/>
      <c r="C20" s="14">
        <v>8</v>
      </c>
      <c r="D20" s="14"/>
      <c r="E20" s="14"/>
      <c r="F20" s="14"/>
      <c r="G20" s="14"/>
      <c r="H20" s="14"/>
      <c r="I20" s="14"/>
      <c r="J20" s="14"/>
      <c r="K20" s="14"/>
      <c r="L20" s="3"/>
      <c r="N20" s="68">
        <f>N19</f>
        <v>5400</v>
      </c>
      <c r="O20" s="68">
        <f>O19-500</f>
        <v>21100</v>
      </c>
      <c r="P20" s="68">
        <f>P19+0.07*(S18+T18)-500</f>
        <v>16564</v>
      </c>
      <c r="Q20" s="68">
        <f>Q19</f>
        <v>14040</v>
      </c>
      <c r="R20" s="68">
        <f>R19</f>
        <v>14040</v>
      </c>
      <c r="S20" s="68">
        <f>S19-S18*0.07</f>
        <v>12528</v>
      </c>
      <c r="T20" s="68">
        <f>T19-T18*0.07</f>
        <v>12528</v>
      </c>
      <c r="U20" s="67">
        <f>SUM(N20:T20)</f>
        <v>96200</v>
      </c>
      <c r="V20" s="17"/>
    </row>
    <row r="21" spans="1:22" ht="11.25" customHeight="1">
      <c r="A21" s="13" t="s">
        <v>73</v>
      </c>
      <c r="B21" s="14"/>
      <c r="C21" s="14"/>
      <c r="D21" s="14">
        <v>30</v>
      </c>
      <c r="E21" s="14"/>
      <c r="F21" s="14"/>
      <c r="G21" s="14"/>
      <c r="H21" s="14"/>
      <c r="I21" s="14"/>
      <c r="J21" s="14"/>
      <c r="K21" s="14"/>
      <c r="L21" s="3"/>
      <c r="O21" s="29"/>
      <c r="P21" s="8"/>
      <c r="Q21" s="8"/>
      <c r="R21" s="8"/>
      <c r="S21" s="8"/>
      <c r="T21" s="8"/>
      <c r="U21" s="8"/>
      <c r="V21" s="8"/>
    </row>
    <row r="22" spans="1:12" ht="11.25" customHeight="1">
      <c r="A22" s="13" t="s">
        <v>17</v>
      </c>
      <c r="B22" s="14"/>
      <c r="C22" s="14">
        <v>15</v>
      </c>
      <c r="D22" s="14">
        <f>20+50</f>
        <v>70</v>
      </c>
      <c r="E22" s="14"/>
      <c r="F22" s="14"/>
      <c r="G22" s="14"/>
      <c r="H22" s="14"/>
      <c r="I22" s="14"/>
      <c r="J22" s="14">
        <v>20</v>
      </c>
      <c r="K22" s="14">
        <v>30</v>
      </c>
      <c r="L22" s="3"/>
    </row>
    <row r="23" spans="1:12" ht="11.25" customHeight="1">
      <c r="A23" s="13" t="s">
        <v>31</v>
      </c>
      <c r="B23" s="14">
        <v>50</v>
      </c>
      <c r="C23" s="14">
        <f>25+62</f>
        <v>87</v>
      </c>
      <c r="D23" s="14">
        <f>25+25+50</f>
        <v>100</v>
      </c>
      <c r="E23" s="14">
        <v>100</v>
      </c>
      <c r="F23" s="14">
        <v>20</v>
      </c>
      <c r="G23" s="14"/>
      <c r="H23" s="14"/>
      <c r="I23" s="14"/>
      <c r="J23" s="14"/>
      <c r="K23" s="14"/>
      <c r="L23" s="3"/>
    </row>
    <row r="24" spans="1:12" ht="11.25" customHeight="1">
      <c r="A24" s="13" t="s">
        <v>33</v>
      </c>
      <c r="B24" s="14">
        <v>100</v>
      </c>
      <c r="C24" s="14">
        <f>24</f>
        <v>24</v>
      </c>
      <c r="D24" s="14">
        <f>30</f>
        <v>30</v>
      </c>
      <c r="E24" s="14"/>
      <c r="F24" s="14"/>
      <c r="G24" s="14">
        <v>20</v>
      </c>
      <c r="H24" s="14"/>
      <c r="I24" s="14"/>
      <c r="J24" s="14"/>
      <c r="K24" s="14"/>
      <c r="L24" s="3"/>
    </row>
    <row r="25" spans="1:17" ht="11.25" customHeight="1">
      <c r="A25" s="13" t="s">
        <v>40</v>
      </c>
      <c r="B25" s="14"/>
      <c r="C25" s="14">
        <f>10</f>
        <v>10</v>
      </c>
      <c r="D25" s="14"/>
      <c r="E25" s="14"/>
      <c r="F25" s="14">
        <v>50</v>
      </c>
      <c r="G25" s="14"/>
      <c r="H25" s="14"/>
      <c r="I25" s="14"/>
      <c r="J25" s="14"/>
      <c r="K25" s="14"/>
      <c r="L25" s="3"/>
      <c r="Q25" s="4" t="s">
        <v>18</v>
      </c>
    </row>
    <row r="26" spans="1:15" ht="11.25" customHeight="1">
      <c r="A26" s="13" t="s">
        <v>71</v>
      </c>
      <c r="B26" s="14"/>
      <c r="C26" s="14"/>
      <c r="D26" s="14">
        <f>70+20+80</f>
        <v>170</v>
      </c>
      <c r="E26" s="14"/>
      <c r="F26" s="14"/>
      <c r="G26" s="14"/>
      <c r="H26" s="14"/>
      <c r="I26" s="14"/>
      <c r="J26" s="14"/>
      <c r="K26" s="14"/>
      <c r="L26" s="3"/>
      <c r="O26" s="26" t="s">
        <v>18</v>
      </c>
    </row>
    <row r="27" spans="1:12" ht="11.25" customHeight="1">
      <c r="A27" s="13" t="s">
        <v>45</v>
      </c>
      <c r="B27" s="14"/>
      <c r="C27" s="14">
        <v>10</v>
      </c>
      <c r="D27" s="14"/>
      <c r="E27" s="14"/>
      <c r="F27" s="14"/>
      <c r="G27" s="14"/>
      <c r="H27" s="14"/>
      <c r="I27" s="14"/>
      <c r="J27" s="14"/>
      <c r="K27" s="14"/>
      <c r="L27" s="3"/>
    </row>
    <row r="28" spans="1:15" ht="11.25" customHeight="1">
      <c r="A28" s="13" t="s">
        <v>32</v>
      </c>
      <c r="B28" s="14"/>
      <c r="C28" s="14"/>
      <c r="D28" s="14"/>
      <c r="E28" s="14"/>
      <c r="F28" s="14">
        <v>30</v>
      </c>
      <c r="G28" s="14"/>
      <c r="H28" s="14"/>
      <c r="I28" s="14">
        <v>50</v>
      </c>
      <c r="J28" s="14"/>
      <c r="K28" s="14"/>
      <c r="L28" s="3"/>
      <c r="O28" s="26" t="s">
        <v>18</v>
      </c>
    </row>
    <row r="29" spans="1:12" ht="11.25" customHeight="1">
      <c r="A29" s="13" t="s">
        <v>48</v>
      </c>
      <c r="B29" s="14"/>
      <c r="C29" s="14">
        <v>30</v>
      </c>
      <c r="D29" s="14"/>
      <c r="E29" s="14"/>
      <c r="F29" s="14"/>
      <c r="G29" s="14"/>
      <c r="H29" s="14"/>
      <c r="I29" s="14"/>
      <c r="J29" s="14"/>
      <c r="K29" s="14"/>
      <c r="L29" s="3"/>
    </row>
    <row r="30" spans="1:15" ht="11.25" customHeight="1">
      <c r="A30" s="13" t="s">
        <v>30</v>
      </c>
      <c r="B30" s="14"/>
      <c r="C30" s="14">
        <f>15</f>
        <v>15</v>
      </c>
      <c r="D30" s="14"/>
      <c r="E30" s="14"/>
      <c r="F30" s="14"/>
      <c r="G30" s="14"/>
      <c r="H30" s="14"/>
      <c r="I30" s="14"/>
      <c r="J30" s="14"/>
      <c r="K30" s="14"/>
      <c r="L30" s="3"/>
      <c r="M30" s="40"/>
      <c r="N30" s="26"/>
      <c r="O30" s="4"/>
    </row>
    <row r="31" spans="1:15" ht="11.25" customHeight="1">
      <c r="A31" s="13" t="s">
        <v>22</v>
      </c>
      <c r="B31" s="14"/>
      <c r="C31" s="14">
        <f>30+80+21</f>
        <v>131</v>
      </c>
      <c r="D31" s="14"/>
      <c r="E31" s="14"/>
      <c r="F31" s="14"/>
      <c r="G31" s="14">
        <v>50</v>
      </c>
      <c r="H31" s="14">
        <v>50</v>
      </c>
      <c r="I31" s="14">
        <v>30</v>
      </c>
      <c r="J31" s="14">
        <v>50</v>
      </c>
      <c r="K31" s="14">
        <v>50</v>
      </c>
      <c r="L31" s="3"/>
      <c r="M31" s="40"/>
      <c r="N31" s="26"/>
      <c r="O31" s="4"/>
    </row>
    <row r="32" spans="1:15" ht="12" customHeight="1">
      <c r="A32" s="13" t="s">
        <v>34</v>
      </c>
      <c r="B32" s="14"/>
      <c r="C32" s="14">
        <v>6</v>
      </c>
      <c r="D32" s="14"/>
      <c r="E32" s="14"/>
      <c r="F32" s="14"/>
      <c r="G32" s="14"/>
      <c r="H32" s="14">
        <v>30</v>
      </c>
      <c r="I32" s="14"/>
      <c r="J32" s="14"/>
      <c r="K32" s="14"/>
      <c r="L32" s="3"/>
      <c r="M32" s="40"/>
      <c r="N32" s="26"/>
      <c r="O32" s="4"/>
    </row>
    <row r="33" spans="1:15" ht="12" customHeight="1">
      <c r="A33" s="13" t="s">
        <v>46</v>
      </c>
      <c r="B33" s="14"/>
      <c r="C33" s="14">
        <v>50</v>
      </c>
      <c r="D33" s="14"/>
      <c r="E33" s="14"/>
      <c r="F33" s="14"/>
      <c r="G33" s="14"/>
      <c r="H33" s="14"/>
      <c r="I33" s="14"/>
      <c r="J33" s="14"/>
      <c r="K33" s="14"/>
      <c r="L33" s="3"/>
      <c r="M33" s="40"/>
      <c r="N33" s="26"/>
      <c r="O33" s="4"/>
    </row>
    <row r="34" spans="1:15" ht="3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"/>
      <c r="M34" s="40"/>
      <c r="N34" s="26"/>
      <c r="O34" s="4"/>
    </row>
    <row r="35" spans="1:15" ht="3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"/>
      <c r="M35" s="40"/>
      <c r="N35" s="26"/>
      <c r="O35" s="4"/>
    </row>
    <row r="36" spans="1:15" ht="3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3"/>
      <c r="M36" s="40"/>
      <c r="N36" s="26"/>
      <c r="O36" s="4"/>
    </row>
    <row r="37" spans="1:15" ht="3.7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40"/>
      <c r="N37" s="26"/>
      <c r="O37" s="4"/>
    </row>
    <row r="38" spans="1:15" ht="3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"/>
      <c r="M38" s="40"/>
      <c r="N38" s="26"/>
      <c r="O38" s="4"/>
    </row>
    <row r="39" spans="1:15" ht="3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"/>
      <c r="M39" s="40"/>
      <c r="N39" s="26"/>
      <c r="O39" s="4"/>
    </row>
    <row r="40" spans="1:15" ht="3.75" customHeight="1">
      <c r="A40" s="1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"/>
      <c r="M40" s="40"/>
      <c r="N40" s="26"/>
      <c r="O40" s="4"/>
    </row>
    <row r="41" spans="1:15" ht="3.7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"/>
      <c r="M41" s="40"/>
      <c r="N41" s="26"/>
      <c r="O41" s="4"/>
    </row>
    <row r="42" spans="1:15" ht="3.75" customHeight="1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"/>
      <c r="M42" s="40"/>
      <c r="N42" s="26"/>
      <c r="O42" s="4"/>
    </row>
    <row r="43" spans="1:15" ht="3.75" customHeight="1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"/>
      <c r="M43" s="40"/>
      <c r="N43" s="26"/>
      <c r="O43" s="4"/>
    </row>
    <row r="44" spans="1:15" ht="3.7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"/>
      <c r="M44" s="40"/>
      <c r="N44" s="26"/>
      <c r="O44" s="4"/>
    </row>
    <row r="45" spans="1:15" ht="3.75" customHeight="1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"/>
      <c r="M45" s="40"/>
      <c r="N45" s="26"/>
      <c r="O45" s="4"/>
    </row>
    <row r="46" spans="1:15" ht="3.7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"/>
      <c r="M46" s="40"/>
      <c r="N46" s="26"/>
      <c r="O46" s="4"/>
    </row>
    <row r="47" spans="1:15" ht="3.75" customHeight="1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"/>
      <c r="M47" s="40"/>
      <c r="N47" s="26"/>
      <c r="O47" s="4"/>
    </row>
    <row r="48" spans="1:15" ht="3.7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"/>
      <c r="M48" s="40"/>
      <c r="N48" s="26"/>
      <c r="O48" s="4"/>
    </row>
    <row r="49" spans="1:15" ht="3.75" customHeight="1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"/>
      <c r="M49" s="40"/>
      <c r="N49" s="26"/>
      <c r="O49" s="4"/>
    </row>
    <row r="50" spans="1:15" ht="3.7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"/>
      <c r="M50" s="40"/>
      <c r="N50" s="26"/>
      <c r="O50" s="4"/>
    </row>
    <row r="51" spans="1:15" ht="11.25" customHeight="1" thickBot="1">
      <c r="A51" s="20" t="s">
        <v>19</v>
      </c>
      <c r="B51" s="63">
        <f aca="true" t="shared" si="0" ref="B51:K51">SUM(B4:B50)</f>
        <v>390</v>
      </c>
      <c r="C51" s="63">
        <f t="shared" si="0"/>
        <v>855</v>
      </c>
      <c r="D51" s="63">
        <f t="shared" si="0"/>
        <v>600</v>
      </c>
      <c r="E51" s="63">
        <f t="shared" si="0"/>
        <v>100</v>
      </c>
      <c r="F51" s="63">
        <f t="shared" si="0"/>
        <v>100</v>
      </c>
      <c r="G51" s="63">
        <f t="shared" si="0"/>
        <v>100</v>
      </c>
      <c r="H51" s="63">
        <f t="shared" si="0"/>
        <v>100</v>
      </c>
      <c r="I51" s="63">
        <f t="shared" si="0"/>
        <v>100</v>
      </c>
      <c r="J51" s="63">
        <f t="shared" si="0"/>
        <v>100</v>
      </c>
      <c r="K51" s="63">
        <f t="shared" si="0"/>
        <v>100</v>
      </c>
      <c r="L51" s="3"/>
      <c r="M51" s="40"/>
      <c r="N51" s="26"/>
      <c r="O51" s="4"/>
    </row>
    <row r="52" spans="2:15" ht="13.5" thickBot="1" thickTop="1">
      <c r="B52" s="69">
        <v>25784</v>
      </c>
      <c r="C52" s="69">
        <v>90368</v>
      </c>
      <c r="D52" s="69">
        <v>51488</v>
      </c>
      <c r="E52" s="69">
        <v>5400</v>
      </c>
      <c r="F52" s="69">
        <v>21100</v>
      </c>
      <c r="G52" s="69">
        <v>16564</v>
      </c>
      <c r="H52" s="69">
        <v>14040</v>
      </c>
      <c r="I52" s="69">
        <v>14040</v>
      </c>
      <c r="J52" s="69">
        <v>12528</v>
      </c>
      <c r="K52" s="69">
        <v>12528</v>
      </c>
      <c r="L52" s="64">
        <f>SUM(B52:K52)</f>
        <v>263840</v>
      </c>
      <c r="M52" s="40"/>
      <c r="N52" s="26"/>
      <c r="O52" s="4"/>
    </row>
    <row r="53" spans="2:15" ht="12.75" thickTop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21"/>
      <c r="M53" s="40"/>
      <c r="N53" s="26"/>
      <c r="O53" s="4"/>
    </row>
    <row r="54" spans="1:15" ht="16.5" thickBot="1">
      <c r="A54" s="2" t="s">
        <v>20</v>
      </c>
      <c r="M54" s="40"/>
      <c r="N54" s="26"/>
      <c r="O54" s="4"/>
    </row>
    <row r="55" spans="1:22" s="23" customFormat="1" ht="13.5" thickBot="1" thickTop="1">
      <c r="A55" s="22"/>
      <c r="B55" s="86">
        <f>SUM(B57:B107)</f>
        <v>25783.999999999996</v>
      </c>
      <c r="C55" s="86">
        <f>SUM(C57:C107)</f>
        <v>90368</v>
      </c>
      <c r="D55" s="86">
        <f>SUM(D57:D107)</f>
        <v>51488</v>
      </c>
      <c r="E55" s="86">
        <f aca="true" t="shared" si="1" ref="E55:L55">SUM(E57:E91)</f>
        <v>5400</v>
      </c>
      <c r="F55" s="86">
        <f t="shared" si="1"/>
        <v>21100</v>
      </c>
      <c r="G55" s="86">
        <f t="shared" si="1"/>
        <v>16564</v>
      </c>
      <c r="H55" s="86">
        <f t="shared" si="1"/>
        <v>14040</v>
      </c>
      <c r="I55" s="86">
        <f t="shared" si="1"/>
        <v>14040</v>
      </c>
      <c r="J55" s="86">
        <f t="shared" si="1"/>
        <v>12528</v>
      </c>
      <c r="K55" s="86">
        <f t="shared" si="1"/>
        <v>12528</v>
      </c>
      <c r="L55" s="64">
        <f t="shared" si="1"/>
        <v>263839.99999999994</v>
      </c>
      <c r="M55" s="40"/>
      <c r="N55" s="26"/>
      <c r="O55" s="4"/>
      <c r="P55" s="4"/>
      <c r="Q55" s="4"/>
      <c r="R55" s="4"/>
      <c r="S55" s="4"/>
      <c r="T55" s="4"/>
      <c r="V55" s="4"/>
    </row>
    <row r="56" spans="1:15" ht="21" customHeight="1" thickTop="1">
      <c r="A56" s="24" t="s">
        <v>1</v>
      </c>
      <c r="B56" s="84" t="s">
        <v>2</v>
      </c>
      <c r="C56" s="84" t="s">
        <v>3</v>
      </c>
      <c r="D56" s="84" t="s">
        <v>4</v>
      </c>
      <c r="E56" s="84" t="s">
        <v>29</v>
      </c>
      <c r="F56" s="84" t="s">
        <v>5</v>
      </c>
      <c r="G56" s="84" t="s">
        <v>6</v>
      </c>
      <c r="H56" s="84" t="s">
        <v>13</v>
      </c>
      <c r="I56" s="84" t="s">
        <v>14</v>
      </c>
      <c r="J56" s="84" t="s">
        <v>15</v>
      </c>
      <c r="K56" s="84" t="s">
        <v>16</v>
      </c>
      <c r="L56" s="25" t="s">
        <v>19</v>
      </c>
      <c r="M56" s="40"/>
      <c r="N56" s="26"/>
      <c r="O56" s="4"/>
    </row>
    <row r="57" spans="1:15" ht="11.25" customHeight="1">
      <c r="A57" s="13" t="str">
        <f aca="true" t="shared" si="2" ref="A57:A90">A4</f>
        <v>Афанасьев С.</v>
      </c>
      <c r="B57" s="45">
        <f aca="true" t="shared" si="3" ref="B57:K57">B4/B$51*B$52</f>
        <v>0</v>
      </c>
      <c r="C57" s="45">
        <f t="shared" si="3"/>
        <v>0</v>
      </c>
      <c r="D57" s="45">
        <f t="shared" si="3"/>
        <v>4290.666666666666</v>
      </c>
      <c r="E57" s="45">
        <f t="shared" si="3"/>
        <v>0</v>
      </c>
      <c r="F57" s="45">
        <f t="shared" si="3"/>
        <v>0</v>
      </c>
      <c r="G57" s="45">
        <f t="shared" si="3"/>
        <v>0</v>
      </c>
      <c r="H57" s="45">
        <f t="shared" si="3"/>
        <v>0</v>
      </c>
      <c r="I57" s="45">
        <f t="shared" si="3"/>
        <v>0</v>
      </c>
      <c r="J57" s="45">
        <f t="shared" si="3"/>
        <v>0</v>
      </c>
      <c r="K57" s="45">
        <f t="shared" si="3"/>
        <v>0</v>
      </c>
      <c r="L57" s="46">
        <f>SUM(B57:K57)</f>
        <v>4290.666666666666</v>
      </c>
      <c r="M57" s="40"/>
      <c r="N57" s="26"/>
      <c r="O57" s="4"/>
    </row>
    <row r="58" spans="1:15" ht="11.25" customHeight="1">
      <c r="A58" s="13" t="str">
        <f t="shared" si="2"/>
        <v>Базаров А.</v>
      </c>
      <c r="B58" s="45">
        <f aca="true" t="shared" si="4" ref="B58:K58">B5/B$51*B$52</f>
        <v>0</v>
      </c>
      <c r="C58" s="45">
        <f t="shared" si="4"/>
        <v>0</v>
      </c>
      <c r="D58" s="45">
        <f t="shared" si="4"/>
        <v>12872</v>
      </c>
      <c r="E58" s="45">
        <f t="shared" si="4"/>
        <v>0</v>
      </c>
      <c r="F58" s="45">
        <f t="shared" si="4"/>
        <v>0</v>
      </c>
      <c r="G58" s="45">
        <f t="shared" si="4"/>
        <v>0</v>
      </c>
      <c r="H58" s="45">
        <f t="shared" si="4"/>
        <v>0</v>
      </c>
      <c r="I58" s="45">
        <f t="shared" si="4"/>
        <v>0</v>
      </c>
      <c r="J58" s="45">
        <f t="shared" si="4"/>
        <v>0</v>
      </c>
      <c r="K58" s="45">
        <f t="shared" si="4"/>
        <v>0</v>
      </c>
      <c r="L58" s="46">
        <f aca="true" t="shared" si="5" ref="L58:L86">SUM(B58:K58)</f>
        <v>12872</v>
      </c>
      <c r="M58" s="40"/>
      <c r="N58" s="26"/>
      <c r="O58" s="4"/>
    </row>
    <row r="59" spans="1:15" ht="11.25" customHeight="1">
      <c r="A59" s="13" t="str">
        <f t="shared" si="2"/>
        <v>Беляев М.</v>
      </c>
      <c r="B59" s="45">
        <f aca="true" t="shared" si="6" ref="B59:K59">B6/B$51*B$52</f>
        <v>0</v>
      </c>
      <c r="C59" s="45">
        <f t="shared" si="6"/>
        <v>634.161403508772</v>
      </c>
      <c r="D59" s="45">
        <f t="shared" si="6"/>
        <v>0</v>
      </c>
      <c r="E59" s="45">
        <f t="shared" si="6"/>
        <v>0</v>
      </c>
      <c r="F59" s="45">
        <f t="shared" si="6"/>
        <v>0</v>
      </c>
      <c r="G59" s="45">
        <f t="shared" si="6"/>
        <v>0</v>
      </c>
      <c r="H59" s="45">
        <f t="shared" si="6"/>
        <v>0</v>
      </c>
      <c r="I59" s="45">
        <f t="shared" si="6"/>
        <v>0</v>
      </c>
      <c r="J59" s="45">
        <f t="shared" si="6"/>
        <v>0</v>
      </c>
      <c r="K59" s="45">
        <f t="shared" si="6"/>
        <v>0</v>
      </c>
      <c r="L59" s="46">
        <f t="shared" si="5"/>
        <v>634.161403508772</v>
      </c>
      <c r="M59" s="40"/>
      <c r="N59" s="26"/>
      <c r="O59" s="4"/>
    </row>
    <row r="60" spans="1:15" ht="11.25" customHeight="1">
      <c r="A60" s="13" t="str">
        <f t="shared" si="2"/>
        <v>Вагин В.</v>
      </c>
      <c r="B60" s="45">
        <f aca="true" t="shared" si="7" ref="B60:K60">B7/B$51*B$52</f>
        <v>0</v>
      </c>
      <c r="C60" s="45">
        <f t="shared" si="7"/>
        <v>0</v>
      </c>
      <c r="D60" s="45">
        <f t="shared" si="7"/>
        <v>0</v>
      </c>
      <c r="E60" s="45">
        <f t="shared" si="7"/>
        <v>0</v>
      </c>
      <c r="F60" s="45">
        <f t="shared" si="7"/>
        <v>0</v>
      </c>
      <c r="G60" s="45">
        <f t="shared" si="7"/>
        <v>0</v>
      </c>
      <c r="H60" s="45">
        <f t="shared" si="7"/>
        <v>0</v>
      </c>
      <c r="I60" s="45">
        <f t="shared" si="7"/>
        <v>0</v>
      </c>
      <c r="J60" s="45">
        <f t="shared" si="7"/>
        <v>0</v>
      </c>
      <c r="K60" s="45">
        <f t="shared" si="7"/>
        <v>2505.6000000000004</v>
      </c>
      <c r="L60" s="46">
        <f t="shared" si="5"/>
        <v>2505.6000000000004</v>
      </c>
      <c r="M60" s="40"/>
      <c r="N60" s="26"/>
      <c r="O60" s="4"/>
    </row>
    <row r="61" spans="1:15" ht="11.25" customHeight="1">
      <c r="A61" s="13" t="str">
        <f t="shared" si="2"/>
        <v>Герасимчук В.</v>
      </c>
      <c r="B61" s="45">
        <f aca="true" t="shared" si="8" ref="B61:K61">B8/B$51*B$52</f>
        <v>0</v>
      </c>
      <c r="C61" s="45">
        <f t="shared" si="8"/>
        <v>1056.93567251462</v>
      </c>
      <c r="D61" s="45">
        <f t="shared" si="8"/>
        <v>0</v>
      </c>
      <c r="E61" s="45">
        <f t="shared" si="8"/>
        <v>0</v>
      </c>
      <c r="F61" s="45">
        <f t="shared" si="8"/>
        <v>0</v>
      </c>
      <c r="G61" s="45">
        <f t="shared" si="8"/>
        <v>0</v>
      </c>
      <c r="H61" s="45">
        <f t="shared" si="8"/>
        <v>0</v>
      </c>
      <c r="I61" s="45">
        <f t="shared" si="8"/>
        <v>0</v>
      </c>
      <c r="J61" s="45">
        <f t="shared" si="8"/>
        <v>0</v>
      </c>
      <c r="K61" s="45">
        <f t="shared" si="8"/>
        <v>0</v>
      </c>
      <c r="L61" s="46">
        <f t="shared" si="5"/>
        <v>1056.93567251462</v>
      </c>
      <c r="M61" s="40"/>
      <c r="N61" s="26"/>
      <c r="O61" s="4"/>
    </row>
    <row r="62" spans="1:15" ht="11.25" customHeight="1">
      <c r="A62" s="13" t="str">
        <f t="shared" si="2"/>
        <v>Горюнович В.</v>
      </c>
      <c r="B62" s="45">
        <f aca="true" t="shared" si="9" ref="B62:K62">B9/B$51*B$52</f>
        <v>0</v>
      </c>
      <c r="C62" s="45">
        <f t="shared" si="9"/>
        <v>634.161403508772</v>
      </c>
      <c r="D62" s="45">
        <f t="shared" si="9"/>
        <v>0</v>
      </c>
      <c r="E62" s="45">
        <f t="shared" si="9"/>
        <v>0</v>
      </c>
      <c r="F62" s="45">
        <f t="shared" si="9"/>
        <v>0</v>
      </c>
      <c r="G62" s="45">
        <f t="shared" si="9"/>
        <v>0</v>
      </c>
      <c r="H62" s="45">
        <f t="shared" si="9"/>
        <v>0</v>
      </c>
      <c r="I62" s="45">
        <f t="shared" si="9"/>
        <v>0</v>
      </c>
      <c r="J62" s="45">
        <f t="shared" si="9"/>
        <v>0</v>
      </c>
      <c r="K62" s="45">
        <f t="shared" si="9"/>
        <v>0</v>
      </c>
      <c r="L62" s="46">
        <f t="shared" si="5"/>
        <v>634.161403508772</v>
      </c>
      <c r="M62" s="40"/>
      <c r="N62" s="26"/>
      <c r="O62" s="4"/>
    </row>
    <row r="63" spans="1:15" ht="11.25" customHeight="1">
      <c r="A63" s="13" t="str">
        <f t="shared" si="2"/>
        <v>Грицанюк А.</v>
      </c>
      <c r="B63" s="45">
        <f aca="true" t="shared" si="10" ref="B63:K63">B10/B$51*B$52</f>
        <v>0</v>
      </c>
      <c r="C63" s="45">
        <f t="shared" si="10"/>
        <v>3170.8070175438593</v>
      </c>
      <c r="D63" s="45">
        <f t="shared" si="10"/>
        <v>0</v>
      </c>
      <c r="E63" s="45">
        <f t="shared" si="10"/>
        <v>0</v>
      </c>
      <c r="F63" s="45">
        <f t="shared" si="10"/>
        <v>0</v>
      </c>
      <c r="G63" s="45">
        <f t="shared" si="10"/>
        <v>0</v>
      </c>
      <c r="H63" s="45">
        <f t="shared" si="10"/>
        <v>0</v>
      </c>
      <c r="I63" s="45">
        <f t="shared" si="10"/>
        <v>0</v>
      </c>
      <c r="J63" s="45">
        <f t="shared" si="10"/>
        <v>0</v>
      </c>
      <c r="K63" s="45">
        <f t="shared" si="10"/>
        <v>0</v>
      </c>
      <c r="L63" s="46">
        <f t="shared" si="5"/>
        <v>3170.8070175438593</v>
      </c>
      <c r="M63" s="40"/>
      <c r="N63" s="26"/>
      <c r="O63" s="4"/>
    </row>
    <row r="64" spans="1:15" ht="11.25" customHeight="1">
      <c r="A64" s="13" t="str">
        <f t="shared" si="2"/>
        <v>Демченко И.</v>
      </c>
      <c r="B64" s="45">
        <f aca="true" t="shared" si="11" ref="B64:K64">B11/B$51*B$52</f>
        <v>0</v>
      </c>
      <c r="C64" s="45">
        <f t="shared" si="11"/>
        <v>0</v>
      </c>
      <c r="D64" s="45">
        <f t="shared" si="11"/>
        <v>0</v>
      </c>
      <c r="E64" s="45">
        <f t="shared" si="11"/>
        <v>0</v>
      </c>
      <c r="F64" s="45">
        <f t="shared" si="11"/>
        <v>0</v>
      </c>
      <c r="G64" s="45">
        <f t="shared" si="11"/>
        <v>0</v>
      </c>
      <c r="H64" s="45">
        <f t="shared" si="11"/>
        <v>0</v>
      </c>
      <c r="I64" s="45">
        <f t="shared" si="11"/>
        <v>0</v>
      </c>
      <c r="J64" s="45">
        <f t="shared" si="11"/>
        <v>3758.3999999999996</v>
      </c>
      <c r="K64" s="45">
        <f t="shared" si="11"/>
        <v>0</v>
      </c>
      <c r="L64" s="46">
        <f t="shared" si="5"/>
        <v>3758.3999999999996</v>
      </c>
      <c r="M64" s="40"/>
      <c r="N64" s="26"/>
      <c r="O64" s="4"/>
    </row>
    <row r="65" spans="1:15" ht="11.25" customHeight="1">
      <c r="A65" s="13" t="str">
        <f t="shared" si="2"/>
        <v>Еньков Д.</v>
      </c>
      <c r="B65" s="45">
        <f aca="true" t="shared" si="12" ref="B65:K65">B12/B$51*B$52</f>
        <v>0</v>
      </c>
      <c r="C65" s="45">
        <f t="shared" si="12"/>
        <v>12894.615204678363</v>
      </c>
      <c r="D65" s="45">
        <f t="shared" si="12"/>
        <v>0</v>
      </c>
      <c r="E65" s="45">
        <f t="shared" si="12"/>
        <v>0</v>
      </c>
      <c r="F65" s="45">
        <f t="shared" si="12"/>
        <v>0</v>
      </c>
      <c r="G65" s="45">
        <f t="shared" si="12"/>
        <v>0</v>
      </c>
      <c r="H65" s="45">
        <f t="shared" si="12"/>
        <v>0</v>
      </c>
      <c r="I65" s="45">
        <f t="shared" si="12"/>
        <v>0</v>
      </c>
      <c r="J65" s="45">
        <f t="shared" si="12"/>
        <v>0</v>
      </c>
      <c r="K65" s="45">
        <f t="shared" si="12"/>
        <v>0</v>
      </c>
      <c r="L65" s="46">
        <f t="shared" si="5"/>
        <v>12894.615204678363</v>
      </c>
      <c r="M65" s="40"/>
      <c r="N65" s="26"/>
      <c r="O65" s="4"/>
    </row>
    <row r="66" spans="1:15" ht="11.25" customHeight="1">
      <c r="A66" s="13" t="str">
        <f t="shared" si="2"/>
        <v>Зайцев Р.</v>
      </c>
      <c r="B66" s="45">
        <f aca="true" t="shared" si="13" ref="B66:K66">B13/B$51*B$52</f>
        <v>9255.794871794871</v>
      </c>
      <c r="C66" s="45">
        <f t="shared" si="13"/>
        <v>4756.210526315789</v>
      </c>
      <c r="D66" s="45">
        <f t="shared" si="13"/>
        <v>0</v>
      </c>
      <c r="E66" s="45">
        <f t="shared" si="13"/>
        <v>0</v>
      </c>
      <c r="F66" s="45">
        <f t="shared" si="13"/>
        <v>0</v>
      </c>
      <c r="G66" s="45">
        <f t="shared" si="13"/>
        <v>0</v>
      </c>
      <c r="H66" s="45">
        <f t="shared" si="13"/>
        <v>0</v>
      </c>
      <c r="I66" s="45">
        <f t="shared" si="13"/>
        <v>0</v>
      </c>
      <c r="J66" s="45">
        <f t="shared" si="13"/>
        <v>0</v>
      </c>
      <c r="K66" s="45">
        <f t="shared" si="13"/>
        <v>0</v>
      </c>
      <c r="L66" s="46">
        <f t="shared" si="5"/>
        <v>14012.005398110661</v>
      </c>
      <c r="M66" s="40"/>
      <c r="N66" s="26"/>
      <c r="O66" s="4"/>
    </row>
    <row r="67" spans="1:15" ht="11.25" customHeight="1">
      <c r="A67" s="13" t="str">
        <f t="shared" si="2"/>
        <v>Клименко В.</v>
      </c>
      <c r="B67" s="45">
        <f aca="true" t="shared" si="14" ref="B67:K67">B14/B$51*B$52</f>
        <v>0</v>
      </c>
      <c r="C67" s="45">
        <f t="shared" si="14"/>
        <v>7398.5497076023385</v>
      </c>
      <c r="D67" s="45">
        <f t="shared" si="14"/>
        <v>0</v>
      </c>
      <c r="E67" s="45">
        <f t="shared" si="14"/>
        <v>0</v>
      </c>
      <c r="F67" s="45">
        <f t="shared" si="14"/>
        <v>0</v>
      </c>
      <c r="G67" s="45">
        <f t="shared" si="14"/>
        <v>0</v>
      </c>
      <c r="H67" s="45">
        <f t="shared" si="14"/>
        <v>0</v>
      </c>
      <c r="I67" s="45">
        <f t="shared" si="14"/>
        <v>0</v>
      </c>
      <c r="J67" s="45">
        <f t="shared" si="14"/>
        <v>0</v>
      </c>
      <c r="K67" s="45">
        <f t="shared" si="14"/>
        <v>0</v>
      </c>
      <c r="L67" s="46">
        <f t="shared" si="5"/>
        <v>7398.5497076023385</v>
      </c>
      <c r="M67" s="40"/>
      <c r="N67" s="26"/>
      <c r="O67" s="4"/>
    </row>
    <row r="68" spans="1:15" ht="11.25" customHeight="1">
      <c r="A68" s="13" t="str">
        <f t="shared" si="2"/>
        <v>Козлов А.</v>
      </c>
      <c r="B68" s="45">
        <f aca="true" t="shared" si="15" ref="B68:K68">B15/B$51*B$52</f>
        <v>0</v>
      </c>
      <c r="C68" s="45">
        <f t="shared" si="15"/>
        <v>0</v>
      </c>
      <c r="D68" s="45">
        <f t="shared" si="15"/>
        <v>0</v>
      </c>
      <c r="E68" s="45">
        <f t="shared" si="15"/>
        <v>0</v>
      </c>
      <c r="F68" s="45">
        <f t="shared" si="15"/>
        <v>0</v>
      </c>
      <c r="G68" s="45">
        <f t="shared" si="15"/>
        <v>0</v>
      </c>
      <c r="H68" s="45">
        <f t="shared" si="15"/>
        <v>2808</v>
      </c>
      <c r="I68" s="45">
        <f t="shared" si="15"/>
        <v>0</v>
      </c>
      <c r="J68" s="45">
        <f t="shared" si="15"/>
        <v>0</v>
      </c>
      <c r="K68" s="45">
        <f t="shared" si="15"/>
        <v>0</v>
      </c>
      <c r="L68" s="46">
        <f t="shared" si="5"/>
        <v>2808</v>
      </c>
      <c r="M68" s="40"/>
      <c r="N68" s="26"/>
      <c r="O68" s="4"/>
    </row>
    <row r="69" spans="1:15" ht="11.25" customHeight="1">
      <c r="A69" s="13" t="str">
        <f t="shared" si="2"/>
        <v>Кочетков В.</v>
      </c>
      <c r="B69" s="45">
        <f aca="true" t="shared" si="16" ref="B69:K69">B16/B$51*B$52</f>
        <v>0</v>
      </c>
      <c r="C69" s="45">
        <f t="shared" si="16"/>
        <v>1268.322807017544</v>
      </c>
      <c r="D69" s="45">
        <f t="shared" si="16"/>
        <v>0</v>
      </c>
      <c r="E69" s="45">
        <f t="shared" si="16"/>
        <v>0</v>
      </c>
      <c r="F69" s="45">
        <f t="shared" si="16"/>
        <v>0</v>
      </c>
      <c r="G69" s="45">
        <f t="shared" si="16"/>
        <v>0</v>
      </c>
      <c r="H69" s="45">
        <f t="shared" si="16"/>
        <v>0</v>
      </c>
      <c r="I69" s="45">
        <f t="shared" si="16"/>
        <v>0</v>
      </c>
      <c r="J69" s="45">
        <f t="shared" si="16"/>
        <v>0</v>
      </c>
      <c r="K69" s="45">
        <f t="shared" si="16"/>
        <v>0</v>
      </c>
      <c r="L69" s="46">
        <f t="shared" si="5"/>
        <v>1268.322807017544</v>
      </c>
      <c r="M69" s="40"/>
      <c r="N69" s="26"/>
      <c r="O69" s="4"/>
    </row>
    <row r="70" spans="1:15" ht="11.25" customHeight="1">
      <c r="A70" s="13" t="str">
        <f t="shared" si="2"/>
        <v>Кузнецов К.</v>
      </c>
      <c r="B70" s="45">
        <f aca="true" t="shared" si="17" ref="B70:K70">B17/B$51*B$52</f>
        <v>0</v>
      </c>
      <c r="C70" s="45">
        <f t="shared" si="17"/>
        <v>0</v>
      </c>
      <c r="D70" s="45">
        <f t="shared" si="17"/>
        <v>0</v>
      </c>
      <c r="E70" s="45">
        <f t="shared" si="17"/>
        <v>0</v>
      </c>
      <c r="F70" s="45">
        <f t="shared" si="17"/>
        <v>0</v>
      </c>
      <c r="G70" s="45">
        <f t="shared" si="17"/>
        <v>4969.2</v>
      </c>
      <c r="H70" s="45">
        <f t="shared" si="17"/>
        <v>0</v>
      </c>
      <c r="I70" s="45">
        <f t="shared" si="17"/>
        <v>0</v>
      </c>
      <c r="J70" s="45">
        <f t="shared" si="17"/>
        <v>0</v>
      </c>
      <c r="K70" s="45">
        <f t="shared" si="17"/>
        <v>0</v>
      </c>
      <c r="L70" s="46">
        <f t="shared" si="5"/>
        <v>4969.2</v>
      </c>
      <c r="M70" s="40"/>
      <c r="N70" s="26"/>
      <c r="O70" s="4"/>
    </row>
    <row r="71" spans="1:15" ht="11.25" customHeight="1">
      <c r="A71" s="13" t="str">
        <f t="shared" si="2"/>
        <v>Махновецкий И.</v>
      </c>
      <c r="B71" s="45">
        <f aca="true" t="shared" si="18" ref="B71:K71">B18/B$51*B$52</f>
        <v>6611.282051282051</v>
      </c>
      <c r="C71" s="45">
        <f t="shared" si="18"/>
        <v>14797.099415204677</v>
      </c>
      <c r="D71" s="45">
        <f t="shared" si="18"/>
        <v>0</v>
      </c>
      <c r="E71" s="45">
        <f t="shared" si="18"/>
        <v>0</v>
      </c>
      <c r="F71" s="45">
        <f t="shared" si="18"/>
        <v>0</v>
      </c>
      <c r="G71" s="45">
        <f t="shared" si="18"/>
        <v>0</v>
      </c>
      <c r="H71" s="45">
        <f t="shared" si="18"/>
        <v>0</v>
      </c>
      <c r="I71" s="45">
        <f t="shared" si="18"/>
        <v>2808</v>
      </c>
      <c r="J71" s="45">
        <f t="shared" si="18"/>
        <v>0</v>
      </c>
      <c r="K71" s="45">
        <f t="shared" si="18"/>
        <v>0</v>
      </c>
      <c r="L71" s="46">
        <f t="shared" si="5"/>
        <v>24216.381466486728</v>
      </c>
      <c r="M71" s="40"/>
      <c r="N71" s="26"/>
      <c r="O71" s="4"/>
    </row>
    <row r="72" spans="1:15" ht="11.25" customHeight="1">
      <c r="A72" s="13" t="str">
        <f t="shared" si="2"/>
        <v>Машаков С.</v>
      </c>
      <c r="B72" s="45">
        <f aca="true" t="shared" si="19" ref="B72:K72">B19/B$51*B$52</f>
        <v>0</v>
      </c>
      <c r="C72" s="45">
        <f t="shared" si="19"/>
        <v>2959.419883040936</v>
      </c>
      <c r="D72" s="45">
        <f t="shared" si="19"/>
        <v>0</v>
      </c>
      <c r="E72" s="45">
        <f t="shared" si="19"/>
        <v>0</v>
      </c>
      <c r="F72" s="45">
        <f t="shared" si="19"/>
        <v>0</v>
      </c>
      <c r="G72" s="45">
        <f t="shared" si="19"/>
        <v>0</v>
      </c>
      <c r="H72" s="45">
        <f t="shared" si="19"/>
        <v>0</v>
      </c>
      <c r="I72" s="45">
        <f t="shared" si="19"/>
        <v>0</v>
      </c>
      <c r="J72" s="45">
        <f t="shared" si="19"/>
        <v>0</v>
      </c>
      <c r="K72" s="45">
        <f t="shared" si="19"/>
        <v>0</v>
      </c>
      <c r="L72" s="46">
        <f t="shared" si="5"/>
        <v>2959.419883040936</v>
      </c>
      <c r="M72" s="40"/>
      <c r="N72" s="26"/>
      <c r="O72" s="4"/>
    </row>
    <row r="73" spans="1:15" ht="11.25" customHeight="1">
      <c r="A73" s="13" t="str">
        <f t="shared" si="2"/>
        <v>Меараго Ш.</v>
      </c>
      <c r="B73" s="45">
        <f aca="true" t="shared" si="20" ref="B73:K73">B20/B$51*B$52</f>
        <v>0</v>
      </c>
      <c r="C73" s="45">
        <f t="shared" si="20"/>
        <v>845.5485380116959</v>
      </c>
      <c r="D73" s="45">
        <f t="shared" si="20"/>
        <v>0</v>
      </c>
      <c r="E73" s="45">
        <f t="shared" si="20"/>
        <v>0</v>
      </c>
      <c r="F73" s="45">
        <f t="shared" si="20"/>
        <v>0</v>
      </c>
      <c r="G73" s="45">
        <f t="shared" si="20"/>
        <v>0</v>
      </c>
      <c r="H73" s="45">
        <f t="shared" si="20"/>
        <v>0</v>
      </c>
      <c r="I73" s="45">
        <f t="shared" si="20"/>
        <v>0</v>
      </c>
      <c r="J73" s="45">
        <f t="shared" si="20"/>
        <v>0</v>
      </c>
      <c r="K73" s="45">
        <f t="shared" si="20"/>
        <v>0</v>
      </c>
      <c r="L73" s="46">
        <f t="shared" si="5"/>
        <v>845.5485380116959</v>
      </c>
      <c r="M73" s="40"/>
      <c r="N73" s="26"/>
      <c r="O73" s="4"/>
    </row>
    <row r="74" spans="1:15" ht="11.25" customHeight="1">
      <c r="A74" s="13" t="str">
        <f t="shared" si="2"/>
        <v>Овсянников Г.</v>
      </c>
      <c r="B74" s="45">
        <f aca="true" t="shared" si="21" ref="B74:K74">B21/B$51*B$52</f>
        <v>0</v>
      </c>
      <c r="C74" s="45">
        <f t="shared" si="21"/>
        <v>0</v>
      </c>
      <c r="D74" s="45">
        <f t="shared" si="21"/>
        <v>2574.4</v>
      </c>
      <c r="E74" s="45">
        <f t="shared" si="21"/>
        <v>0</v>
      </c>
      <c r="F74" s="45">
        <f t="shared" si="21"/>
        <v>0</v>
      </c>
      <c r="G74" s="45">
        <f t="shared" si="21"/>
        <v>0</v>
      </c>
      <c r="H74" s="45">
        <f t="shared" si="21"/>
        <v>0</v>
      </c>
      <c r="I74" s="45">
        <f t="shared" si="21"/>
        <v>0</v>
      </c>
      <c r="J74" s="45">
        <f t="shared" si="21"/>
        <v>0</v>
      </c>
      <c r="K74" s="45">
        <f t="shared" si="21"/>
        <v>0</v>
      </c>
      <c r="L74" s="46">
        <f t="shared" si="5"/>
        <v>2574.4</v>
      </c>
      <c r="M74" s="40"/>
      <c r="N74" s="26"/>
      <c r="O74" s="4"/>
    </row>
    <row r="75" spans="1:15" ht="11.25" customHeight="1">
      <c r="A75" s="13" t="str">
        <f t="shared" si="2"/>
        <v>Покалов В.</v>
      </c>
      <c r="B75" s="45">
        <f aca="true" t="shared" si="22" ref="B75:K75">B22/B$51*B$52</f>
        <v>0</v>
      </c>
      <c r="C75" s="45">
        <f t="shared" si="22"/>
        <v>1585.4035087719296</v>
      </c>
      <c r="D75" s="45">
        <f t="shared" si="22"/>
        <v>6006.933333333333</v>
      </c>
      <c r="E75" s="45">
        <f t="shared" si="22"/>
        <v>0</v>
      </c>
      <c r="F75" s="45">
        <f t="shared" si="22"/>
        <v>0</v>
      </c>
      <c r="G75" s="45">
        <f t="shared" si="22"/>
        <v>0</v>
      </c>
      <c r="H75" s="45">
        <f t="shared" si="22"/>
        <v>0</v>
      </c>
      <c r="I75" s="45">
        <f t="shared" si="22"/>
        <v>0</v>
      </c>
      <c r="J75" s="45">
        <f t="shared" si="22"/>
        <v>2505.6000000000004</v>
      </c>
      <c r="K75" s="45">
        <f t="shared" si="22"/>
        <v>3758.3999999999996</v>
      </c>
      <c r="L75" s="46">
        <f t="shared" si="5"/>
        <v>13856.336842105264</v>
      </c>
      <c r="M75" s="40"/>
      <c r="N75" s="26"/>
      <c r="O75" s="4"/>
    </row>
    <row r="76" spans="1:15" ht="11.25" customHeight="1">
      <c r="A76" s="13" t="str">
        <f t="shared" si="2"/>
        <v>Прохоров А.</v>
      </c>
      <c r="B76" s="45">
        <f aca="true" t="shared" si="23" ref="B76:K76">B23/B$51*B$52</f>
        <v>3305.6410256410254</v>
      </c>
      <c r="C76" s="45">
        <f t="shared" si="23"/>
        <v>9195.340350877193</v>
      </c>
      <c r="D76" s="45">
        <f t="shared" si="23"/>
        <v>8581.333333333332</v>
      </c>
      <c r="E76" s="45">
        <f t="shared" si="23"/>
        <v>5400</v>
      </c>
      <c r="F76" s="45">
        <f t="shared" si="23"/>
        <v>4220</v>
      </c>
      <c r="G76" s="45">
        <f t="shared" si="23"/>
        <v>0</v>
      </c>
      <c r="H76" s="45">
        <f t="shared" si="23"/>
        <v>0</v>
      </c>
      <c r="I76" s="45">
        <f t="shared" si="23"/>
        <v>0</v>
      </c>
      <c r="J76" s="45">
        <f t="shared" si="23"/>
        <v>0</v>
      </c>
      <c r="K76" s="45">
        <f t="shared" si="23"/>
        <v>0</v>
      </c>
      <c r="L76" s="46">
        <f t="shared" si="5"/>
        <v>30702.31470985155</v>
      </c>
      <c r="M76" s="40"/>
      <c r="N76" s="26"/>
      <c r="O76" s="4"/>
    </row>
    <row r="77" spans="1:15" ht="11.25" customHeight="1">
      <c r="A77" s="13" t="str">
        <f t="shared" si="2"/>
        <v>Пузырев В.</v>
      </c>
      <c r="B77" s="45">
        <f aca="true" t="shared" si="24" ref="B77:K77">B24/B$51*B$52</f>
        <v>6611.282051282051</v>
      </c>
      <c r="C77" s="45">
        <f t="shared" si="24"/>
        <v>2536.645614035088</v>
      </c>
      <c r="D77" s="45">
        <f t="shared" si="24"/>
        <v>2574.4</v>
      </c>
      <c r="E77" s="45">
        <f t="shared" si="24"/>
        <v>0</v>
      </c>
      <c r="F77" s="45">
        <f t="shared" si="24"/>
        <v>0</v>
      </c>
      <c r="G77" s="45">
        <f t="shared" si="24"/>
        <v>3312.8</v>
      </c>
      <c r="H77" s="45">
        <f t="shared" si="24"/>
        <v>0</v>
      </c>
      <c r="I77" s="45">
        <f t="shared" si="24"/>
        <v>0</v>
      </c>
      <c r="J77" s="45">
        <f t="shared" si="24"/>
        <v>0</v>
      </c>
      <c r="K77" s="45">
        <f t="shared" si="24"/>
        <v>0</v>
      </c>
      <c r="L77" s="46">
        <f t="shared" si="5"/>
        <v>15035.127665317137</v>
      </c>
      <c r="M77" s="40"/>
      <c r="N77" s="26"/>
      <c r="O77" s="4"/>
    </row>
    <row r="78" spans="1:15" ht="11.25" customHeight="1">
      <c r="A78" s="13" t="str">
        <f t="shared" si="2"/>
        <v>Рыков Р.</v>
      </c>
      <c r="B78" s="45">
        <f aca="true" t="shared" si="25" ref="B78:K78">B25/B$51*B$52</f>
        <v>0</v>
      </c>
      <c r="C78" s="45">
        <f t="shared" si="25"/>
        <v>1056.93567251462</v>
      </c>
      <c r="D78" s="45">
        <f t="shared" si="25"/>
        <v>0</v>
      </c>
      <c r="E78" s="45">
        <f t="shared" si="25"/>
        <v>0</v>
      </c>
      <c r="F78" s="45">
        <f t="shared" si="25"/>
        <v>10550</v>
      </c>
      <c r="G78" s="45">
        <f t="shared" si="25"/>
        <v>0</v>
      </c>
      <c r="H78" s="45">
        <f t="shared" si="25"/>
        <v>0</v>
      </c>
      <c r="I78" s="45">
        <f t="shared" si="25"/>
        <v>0</v>
      </c>
      <c r="J78" s="45">
        <f t="shared" si="25"/>
        <v>0</v>
      </c>
      <c r="K78" s="45">
        <f t="shared" si="25"/>
        <v>0</v>
      </c>
      <c r="L78" s="46">
        <f t="shared" si="5"/>
        <v>11606.93567251462</v>
      </c>
      <c r="M78" s="40"/>
      <c r="N78" s="26"/>
      <c r="O78" s="4"/>
    </row>
    <row r="79" spans="1:15" ht="11.25" customHeight="1">
      <c r="A79" s="13" t="str">
        <f t="shared" si="2"/>
        <v>Саливанов Н.</v>
      </c>
      <c r="B79" s="45">
        <f aca="true" t="shared" si="26" ref="B79:K79">B26/B$51*B$52</f>
        <v>0</v>
      </c>
      <c r="C79" s="45">
        <f t="shared" si="26"/>
        <v>0</v>
      </c>
      <c r="D79" s="45">
        <f t="shared" si="26"/>
        <v>14588.266666666666</v>
      </c>
      <c r="E79" s="45">
        <f t="shared" si="26"/>
        <v>0</v>
      </c>
      <c r="F79" s="45">
        <f t="shared" si="26"/>
        <v>0</v>
      </c>
      <c r="G79" s="45">
        <f t="shared" si="26"/>
        <v>0</v>
      </c>
      <c r="H79" s="45">
        <f t="shared" si="26"/>
        <v>0</v>
      </c>
      <c r="I79" s="45">
        <f t="shared" si="26"/>
        <v>0</v>
      </c>
      <c r="J79" s="45">
        <f t="shared" si="26"/>
        <v>0</v>
      </c>
      <c r="K79" s="45">
        <f t="shared" si="26"/>
        <v>0</v>
      </c>
      <c r="L79" s="46">
        <f t="shared" si="5"/>
        <v>14588.266666666666</v>
      </c>
      <c r="M79" s="40"/>
      <c r="N79" s="26"/>
      <c r="O79" s="4"/>
    </row>
    <row r="80" spans="1:15" ht="11.25" customHeight="1">
      <c r="A80" s="13" t="str">
        <f t="shared" si="2"/>
        <v>Сергеев В.С.</v>
      </c>
      <c r="B80" s="45">
        <f aca="true" t="shared" si="27" ref="B80:K80">B27/B$51*B$52</f>
        <v>0</v>
      </c>
      <c r="C80" s="45">
        <f t="shared" si="27"/>
        <v>1056.93567251462</v>
      </c>
      <c r="D80" s="45">
        <f t="shared" si="27"/>
        <v>0</v>
      </c>
      <c r="E80" s="45">
        <f t="shared" si="27"/>
        <v>0</v>
      </c>
      <c r="F80" s="45">
        <f t="shared" si="27"/>
        <v>0</v>
      </c>
      <c r="G80" s="45">
        <f t="shared" si="27"/>
        <v>0</v>
      </c>
      <c r="H80" s="45">
        <f t="shared" si="27"/>
        <v>0</v>
      </c>
      <c r="I80" s="45">
        <f t="shared" si="27"/>
        <v>0</v>
      </c>
      <c r="J80" s="45">
        <f t="shared" si="27"/>
        <v>0</v>
      </c>
      <c r="K80" s="45">
        <f t="shared" si="27"/>
        <v>0</v>
      </c>
      <c r="L80" s="46">
        <f t="shared" si="5"/>
        <v>1056.93567251462</v>
      </c>
      <c r="M80" s="40"/>
      <c r="N80" s="26"/>
      <c r="O80" s="4"/>
    </row>
    <row r="81" spans="1:15" ht="11.25" customHeight="1">
      <c r="A81" s="13" t="str">
        <f t="shared" si="2"/>
        <v>Сураев А.</v>
      </c>
      <c r="B81" s="45">
        <f aca="true" t="shared" si="28" ref="B81:K81">B28/B$51*B$52</f>
        <v>0</v>
      </c>
      <c r="C81" s="45">
        <f t="shared" si="28"/>
        <v>0</v>
      </c>
      <c r="D81" s="45">
        <f t="shared" si="28"/>
        <v>0</v>
      </c>
      <c r="E81" s="45">
        <f t="shared" si="28"/>
        <v>0</v>
      </c>
      <c r="F81" s="45">
        <f t="shared" si="28"/>
        <v>6330</v>
      </c>
      <c r="G81" s="45">
        <f t="shared" si="28"/>
        <v>0</v>
      </c>
      <c r="H81" s="45">
        <f t="shared" si="28"/>
        <v>0</v>
      </c>
      <c r="I81" s="45">
        <f t="shared" si="28"/>
        <v>7020</v>
      </c>
      <c r="J81" s="45">
        <f t="shared" si="28"/>
        <v>0</v>
      </c>
      <c r="K81" s="45">
        <f t="shared" si="28"/>
        <v>0</v>
      </c>
      <c r="L81" s="46">
        <f t="shared" si="5"/>
        <v>13350</v>
      </c>
      <c r="M81" s="40"/>
      <c r="N81" s="26"/>
      <c r="O81" s="4"/>
    </row>
    <row r="82" spans="1:15" ht="11.25" customHeight="1">
      <c r="A82" s="13" t="str">
        <f t="shared" si="2"/>
        <v>Терентьев Г.</v>
      </c>
      <c r="B82" s="45">
        <f aca="true" t="shared" si="29" ref="B82:K82">B29/B$51*B$52</f>
        <v>0</v>
      </c>
      <c r="C82" s="45">
        <f t="shared" si="29"/>
        <v>3170.8070175438593</v>
      </c>
      <c r="D82" s="45">
        <f t="shared" si="29"/>
        <v>0</v>
      </c>
      <c r="E82" s="45">
        <f t="shared" si="29"/>
        <v>0</v>
      </c>
      <c r="F82" s="45">
        <f t="shared" si="29"/>
        <v>0</v>
      </c>
      <c r="G82" s="45">
        <f t="shared" si="29"/>
        <v>0</v>
      </c>
      <c r="H82" s="45">
        <f t="shared" si="29"/>
        <v>0</v>
      </c>
      <c r="I82" s="45">
        <f t="shared" si="29"/>
        <v>0</v>
      </c>
      <c r="J82" s="45">
        <f t="shared" si="29"/>
        <v>0</v>
      </c>
      <c r="K82" s="45">
        <f t="shared" si="29"/>
        <v>0</v>
      </c>
      <c r="L82" s="46">
        <f t="shared" si="5"/>
        <v>3170.8070175438593</v>
      </c>
      <c r="M82" s="40"/>
      <c r="N82" s="26"/>
      <c r="O82" s="4"/>
    </row>
    <row r="83" spans="1:15" ht="11.25" customHeight="1">
      <c r="A83" s="13" t="str">
        <f t="shared" si="2"/>
        <v>Ульянов С.</v>
      </c>
      <c r="B83" s="45">
        <f aca="true" t="shared" si="30" ref="B83:K83">B30/B$51*B$52</f>
        <v>0</v>
      </c>
      <c r="C83" s="45">
        <f t="shared" si="30"/>
        <v>1585.4035087719296</v>
      </c>
      <c r="D83" s="45">
        <f t="shared" si="30"/>
        <v>0</v>
      </c>
      <c r="E83" s="45">
        <f t="shared" si="30"/>
        <v>0</v>
      </c>
      <c r="F83" s="45">
        <f t="shared" si="30"/>
        <v>0</v>
      </c>
      <c r="G83" s="45">
        <f t="shared" si="30"/>
        <v>0</v>
      </c>
      <c r="H83" s="45">
        <f t="shared" si="30"/>
        <v>0</v>
      </c>
      <c r="I83" s="45">
        <f t="shared" si="30"/>
        <v>0</v>
      </c>
      <c r="J83" s="45">
        <f t="shared" si="30"/>
        <v>0</v>
      </c>
      <c r="K83" s="45">
        <f t="shared" si="30"/>
        <v>0</v>
      </c>
      <c r="L83" s="46">
        <f t="shared" si="5"/>
        <v>1585.4035087719296</v>
      </c>
      <c r="M83" s="40"/>
      <c r="N83" s="26"/>
      <c r="O83" s="4"/>
    </row>
    <row r="84" spans="1:15" ht="11.25" customHeight="1">
      <c r="A84" s="13" t="str">
        <f t="shared" si="2"/>
        <v>Чергинец Д.</v>
      </c>
      <c r="B84" s="45">
        <f aca="true" t="shared" si="31" ref="B84:K84">B31/B$51*B$52</f>
        <v>0</v>
      </c>
      <c r="C84" s="45">
        <f t="shared" si="31"/>
        <v>13845.857309941523</v>
      </c>
      <c r="D84" s="45">
        <f t="shared" si="31"/>
        <v>0</v>
      </c>
      <c r="E84" s="45">
        <f t="shared" si="31"/>
        <v>0</v>
      </c>
      <c r="F84" s="45">
        <f t="shared" si="31"/>
        <v>0</v>
      </c>
      <c r="G84" s="45">
        <f t="shared" si="31"/>
        <v>8282</v>
      </c>
      <c r="H84" s="45">
        <f t="shared" si="31"/>
        <v>7020</v>
      </c>
      <c r="I84" s="45">
        <f t="shared" si="31"/>
        <v>4212</v>
      </c>
      <c r="J84" s="45">
        <f t="shared" si="31"/>
        <v>6264</v>
      </c>
      <c r="K84" s="45">
        <f t="shared" si="31"/>
        <v>6264</v>
      </c>
      <c r="L84" s="46">
        <f t="shared" si="5"/>
        <v>45887.85730994152</v>
      </c>
      <c r="M84" s="40"/>
      <c r="N84" s="26"/>
      <c r="O84" s="4"/>
    </row>
    <row r="85" spans="1:15" ht="11.25" customHeight="1">
      <c r="A85" s="13" t="str">
        <f t="shared" si="2"/>
        <v>Шевцов Э.</v>
      </c>
      <c r="B85" s="45">
        <f aca="true" t="shared" si="32" ref="B85:K85">B32/B$51*B$52</f>
        <v>0</v>
      </c>
      <c r="C85" s="45">
        <f t="shared" si="32"/>
        <v>634.161403508772</v>
      </c>
      <c r="D85" s="45">
        <f t="shared" si="32"/>
        <v>0</v>
      </c>
      <c r="E85" s="45">
        <f t="shared" si="32"/>
        <v>0</v>
      </c>
      <c r="F85" s="45">
        <f t="shared" si="32"/>
        <v>0</v>
      </c>
      <c r="G85" s="45">
        <f t="shared" si="32"/>
        <v>0</v>
      </c>
      <c r="H85" s="45">
        <f t="shared" si="32"/>
        <v>4212</v>
      </c>
      <c r="I85" s="45">
        <f t="shared" si="32"/>
        <v>0</v>
      </c>
      <c r="J85" s="45">
        <f t="shared" si="32"/>
        <v>0</v>
      </c>
      <c r="K85" s="45">
        <f t="shared" si="32"/>
        <v>0</v>
      </c>
      <c r="L85" s="46">
        <f t="shared" si="5"/>
        <v>4846.161403508772</v>
      </c>
      <c r="M85" s="40"/>
      <c r="N85" s="26"/>
      <c r="O85" s="4"/>
    </row>
    <row r="86" spans="1:15" ht="12">
      <c r="A86" s="13" t="str">
        <f t="shared" si="2"/>
        <v>Шкирин В.</v>
      </c>
      <c r="B86" s="45">
        <f aca="true" t="shared" si="33" ref="B86:K86">B33/B$51*B$52</f>
        <v>0</v>
      </c>
      <c r="C86" s="45">
        <f t="shared" si="33"/>
        <v>5284.6783625731</v>
      </c>
      <c r="D86" s="45">
        <f t="shared" si="33"/>
        <v>0</v>
      </c>
      <c r="E86" s="45">
        <f t="shared" si="33"/>
        <v>0</v>
      </c>
      <c r="F86" s="45">
        <f t="shared" si="33"/>
        <v>0</v>
      </c>
      <c r="G86" s="45">
        <f t="shared" si="33"/>
        <v>0</v>
      </c>
      <c r="H86" s="45">
        <f t="shared" si="33"/>
        <v>0</v>
      </c>
      <c r="I86" s="45">
        <f t="shared" si="33"/>
        <v>0</v>
      </c>
      <c r="J86" s="45">
        <f t="shared" si="33"/>
        <v>0</v>
      </c>
      <c r="K86" s="45">
        <f t="shared" si="33"/>
        <v>0</v>
      </c>
      <c r="L86" s="46">
        <f t="shared" si="5"/>
        <v>5284.6783625731</v>
      </c>
      <c r="M86" s="40"/>
      <c r="N86" s="26"/>
      <c r="O86" s="4"/>
    </row>
    <row r="87" spans="1:15" ht="12">
      <c r="A87" s="13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6"/>
      <c r="M87" s="40"/>
      <c r="N87" s="26"/>
      <c r="O87" s="4"/>
    </row>
    <row r="88" spans="1:15" ht="12">
      <c r="A88" s="13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40"/>
      <c r="N88" s="26"/>
      <c r="O88" s="4"/>
    </row>
    <row r="89" spans="1:15" ht="12">
      <c r="A89" s="13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40"/>
      <c r="N89" s="26"/>
      <c r="O89" s="4"/>
    </row>
    <row r="90" spans="1:15" ht="12">
      <c r="A90" s="13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40"/>
      <c r="N90" s="26"/>
      <c r="O90" s="4"/>
    </row>
    <row r="91" spans="1:15" ht="12">
      <c r="A91" s="13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0"/>
      <c r="N91" s="26"/>
      <c r="O91" s="4"/>
    </row>
    <row r="92" spans="1:15" ht="12">
      <c r="A92" s="13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40"/>
      <c r="N92" s="26"/>
      <c r="O92" s="4"/>
    </row>
    <row r="93" spans="1:15" ht="12">
      <c r="A93" s="13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0"/>
      <c r="N93" s="26"/>
      <c r="O93" s="4"/>
    </row>
    <row r="94" spans="1:15" ht="12">
      <c r="A94" s="13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40"/>
      <c r="N94" s="26"/>
      <c r="O94" s="4"/>
    </row>
    <row r="95" spans="1:15" ht="12">
      <c r="A95" s="13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  <c r="M95" s="40"/>
      <c r="N95" s="26"/>
      <c r="O95" s="4"/>
    </row>
    <row r="96" spans="1:15" ht="12">
      <c r="A96" s="13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0"/>
      <c r="N96" s="26"/>
      <c r="O96" s="4"/>
    </row>
    <row r="97" spans="1:15" ht="12">
      <c r="A97" s="13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0"/>
      <c r="N97" s="26"/>
      <c r="O97" s="4"/>
    </row>
    <row r="98" spans="1:15" ht="12">
      <c r="A98" s="13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0"/>
      <c r="N98" s="26"/>
      <c r="O98" s="4"/>
    </row>
    <row r="99" spans="1:15" ht="12">
      <c r="A99" s="13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0"/>
      <c r="N99" s="26"/>
      <c r="O99" s="4"/>
    </row>
    <row r="100" spans="1:15" ht="12">
      <c r="A100" s="13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0"/>
      <c r="N100" s="26"/>
      <c r="O100" s="4"/>
    </row>
    <row r="101" spans="1:15" ht="12">
      <c r="A101" s="13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0"/>
      <c r="N101" s="26"/>
      <c r="O101" s="4"/>
    </row>
    <row r="102" spans="1:15" ht="12">
      <c r="A102" s="13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0"/>
      <c r="N102" s="26"/>
      <c r="O102" s="4"/>
    </row>
    <row r="103" spans="1:15" ht="12">
      <c r="A103" s="13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0"/>
      <c r="N103" s="26"/>
      <c r="O103" s="4"/>
    </row>
    <row r="104" spans="1:15" ht="12">
      <c r="A104" s="13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40"/>
      <c r="N104" s="26"/>
      <c r="O104" s="4"/>
    </row>
    <row r="105" spans="1:15" ht="12">
      <c r="A105" s="13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6"/>
      <c r="M105" s="40"/>
      <c r="N105" s="26"/>
      <c r="O105" s="4"/>
    </row>
    <row r="106" spans="1:15" ht="12">
      <c r="A106" s="13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6"/>
      <c r="M106" s="40"/>
      <c r="N106" s="26"/>
      <c r="O106" s="4"/>
    </row>
    <row r="107" spans="1:15" ht="12">
      <c r="A107" s="13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6"/>
      <c r="M107" s="40"/>
      <c r="N107" s="26"/>
      <c r="O107" s="4"/>
    </row>
    <row r="108" spans="13:15" ht="12">
      <c r="M108" s="40"/>
      <c r="N108" s="26"/>
      <c r="O108" s="4"/>
    </row>
    <row r="109" spans="13:15" ht="12">
      <c r="M109" s="40"/>
      <c r="N109" s="26"/>
      <c r="O109" s="4"/>
    </row>
  </sheetData>
  <sheetProtection/>
  <autoFilter ref="A3:K39">
    <sortState ref="A4:K109">
      <sortCondition sortBy="value" ref="A4:A109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16" sqref="E16"/>
    </sheetView>
  </sheetViews>
  <sheetFormatPr defaultColWidth="9.140625" defaultRowHeight="15" customHeight="1"/>
  <cols>
    <col min="1" max="1" width="36.28125" style="52" customWidth="1"/>
    <col min="2" max="3" width="6.28125" style="54" customWidth="1"/>
    <col min="4" max="5" width="9.140625" style="54" customWidth="1"/>
    <col min="6" max="8" width="9.140625" style="52" customWidth="1"/>
    <col min="9" max="9" width="22.57421875" style="52" customWidth="1"/>
    <col min="10" max="10" width="9.140625" style="52" customWidth="1"/>
    <col min="11" max="16384" width="9.140625" style="52" customWidth="1"/>
  </cols>
  <sheetData>
    <row r="1" spans="1:5" ht="15" customHeight="1">
      <c r="A1" s="83" t="s">
        <v>50</v>
      </c>
      <c r="B1" s="55" t="s">
        <v>25</v>
      </c>
      <c r="C1" s="55" t="s">
        <v>26</v>
      </c>
      <c r="D1" s="55" t="s">
        <v>27</v>
      </c>
      <c r="E1" s="56" t="s">
        <v>28</v>
      </c>
    </row>
    <row r="2" spans="1:11" ht="15" customHeight="1">
      <c r="A2" s="60" t="s">
        <v>49</v>
      </c>
      <c r="B2" s="58">
        <v>8</v>
      </c>
      <c r="C2" s="58">
        <v>10</v>
      </c>
      <c r="D2" s="58">
        <f>SUM(B2:C2)</f>
        <v>18</v>
      </c>
      <c r="E2" s="59">
        <f>D2/74*100</f>
        <v>24.324324324324326</v>
      </c>
      <c r="F2" s="50"/>
      <c r="G2" s="50"/>
      <c r="H2" s="50"/>
      <c r="I2" s="50"/>
      <c r="J2" s="51"/>
      <c r="K2" s="51"/>
    </row>
    <row r="3" spans="1:11" ht="15" customHeight="1">
      <c r="A3" s="60" t="s">
        <v>52</v>
      </c>
      <c r="B3" s="58">
        <v>6</v>
      </c>
      <c r="C3" s="58">
        <v>10</v>
      </c>
      <c r="D3" s="58">
        <f aca="true" t="shared" si="0" ref="D3:D18">SUM(B3:C3)</f>
        <v>16</v>
      </c>
      <c r="E3" s="59">
        <f>D3/74*100</f>
        <v>21.62162162162162</v>
      </c>
      <c r="F3" s="50"/>
      <c r="G3" s="50"/>
      <c r="H3" s="50"/>
      <c r="I3" s="50"/>
      <c r="J3" s="51"/>
      <c r="K3" s="51"/>
    </row>
    <row r="4" spans="1:11" ht="15" customHeight="1">
      <c r="A4" s="60" t="s">
        <v>56</v>
      </c>
      <c r="B4" s="58">
        <v>9</v>
      </c>
      <c r="C4" s="58">
        <v>10</v>
      </c>
      <c r="D4" s="58">
        <f t="shared" si="0"/>
        <v>19</v>
      </c>
      <c r="E4" s="59">
        <f>D4/74*100</f>
        <v>25.675675675675674</v>
      </c>
      <c r="F4" s="50"/>
      <c r="G4" s="50"/>
      <c r="H4" s="50"/>
      <c r="I4" s="50"/>
      <c r="J4" s="51"/>
      <c r="K4" s="51"/>
    </row>
    <row r="5" spans="1:11" ht="15" customHeight="1">
      <c r="A5" s="60" t="s">
        <v>57</v>
      </c>
      <c r="B5" s="58">
        <v>1</v>
      </c>
      <c r="C5" s="58">
        <v>10</v>
      </c>
      <c r="D5" s="58">
        <f t="shared" si="0"/>
        <v>11</v>
      </c>
      <c r="E5" s="59">
        <f>D5/74*100</f>
        <v>14.864864864864865</v>
      </c>
      <c r="F5" s="50"/>
      <c r="G5" s="50"/>
      <c r="H5" s="50"/>
      <c r="I5" s="50"/>
      <c r="J5" s="51"/>
      <c r="K5" s="51"/>
    </row>
    <row r="6" spans="1:11" ht="15" customHeight="1">
      <c r="A6" s="60" t="s">
        <v>59</v>
      </c>
      <c r="B6" s="58">
        <v>0</v>
      </c>
      <c r="C6" s="58">
        <v>10</v>
      </c>
      <c r="D6" s="58">
        <f t="shared" si="0"/>
        <v>10</v>
      </c>
      <c r="E6" s="59">
        <f>D6/74*100</f>
        <v>13.513513513513514</v>
      </c>
      <c r="F6" s="50"/>
      <c r="G6" s="50"/>
      <c r="H6" s="50"/>
      <c r="I6" s="50"/>
      <c r="J6" s="51"/>
      <c r="K6" s="51"/>
    </row>
    <row r="7" spans="1:5" ht="15" customHeight="1">
      <c r="A7" s="83" t="s">
        <v>54</v>
      </c>
      <c r="B7" s="55"/>
      <c r="C7" s="55"/>
      <c r="D7" s="61">
        <f>SUM(D2:D6)</f>
        <v>74</v>
      </c>
      <c r="E7" s="62"/>
    </row>
    <row r="8" spans="1:11" ht="15" customHeight="1">
      <c r="A8" s="60" t="s">
        <v>53</v>
      </c>
      <c r="B8" s="58">
        <v>8</v>
      </c>
      <c r="C8" s="58">
        <v>10</v>
      </c>
      <c r="D8" s="58">
        <f t="shared" si="0"/>
        <v>18</v>
      </c>
      <c r="E8" s="59">
        <f>D8/72*60</f>
        <v>15</v>
      </c>
      <c r="F8" s="50"/>
      <c r="G8" s="50"/>
      <c r="H8" s="50"/>
      <c r="I8" s="50"/>
      <c r="J8" s="51"/>
      <c r="K8" s="51"/>
    </row>
    <row r="9" spans="1:11" ht="15" customHeight="1">
      <c r="A9" s="60" t="s">
        <v>55</v>
      </c>
      <c r="B9" s="58">
        <v>7</v>
      </c>
      <c r="C9" s="58">
        <v>10</v>
      </c>
      <c r="D9" s="58">
        <f t="shared" si="0"/>
        <v>17</v>
      </c>
      <c r="E9" s="59">
        <f>D9/72*60</f>
        <v>14.166666666666666</v>
      </c>
      <c r="F9" s="50"/>
      <c r="G9" s="50"/>
      <c r="H9" s="50"/>
      <c r="I9" s="50"/>
      <c r="J9" s="51"/>
      <c r="K9" s="51"/>
    </row>
    <row r="10" spans="1:11" ht="15" customHeight="1">
      <c r="A10" s="60" t="s">
        <v>58</v>
      </c>
      <c r="B10" s="58">
        <v>2</v>
      </c>
      <c r="C10" s="58">
        <v>10</v>
      </c>
      <c r="D10" s="58">
        <f t="shared" si="0"/>
        <v>12</v>
      </c>
      <c r="E10" s="59">
        <f>D10/72*60</f>
        <v>10</v>
      </c>
      <c r="F10" s="50"/>
      <c r="G10" s="50"/>
      <c r="H10" s="50"/>
      <c r="I10" s="50"/>
      <c r="J10" s="51"/>
      <c r="K10" s="51"/>
    </row>
    <row r="11" spans="1:11" ht="15" customHeight="1">
      <c r="A11" s="57" t="s">
        <v>62</v>
      </c>
      <c r="B11" s="58"/>
      <c r="C11" s="58">
        <v>10</v>
      </c>
      <c r="D11" s="58">
        <f t="shared" si="0"/>
        <v>10</v>
      </c>
      <c r="E11" s="59">
        <f>D11/72*60</f>
        <v>8.333333333333334</v>
      </c>
      <c r="F11" s="50"/>
      <c r="G11" s="50"/>
      <c r="H11" s="50"/>
      <c r="I11" s="50"/>
      <c r="J11" s="51"/>
      <c r="K11" s="51"/>
    </row>
    <row r="12" spans="1:11" ht="15" customHeight="1">
      <c r="A12" s="60" t="s">
        <v>63</v>
      </c>
      <c r="B12" s="58">
        <v>5</v>
      </c>
      <c r="C12" s="58">
        <v>10</v>
      </c>
      <c r="D12" s="58">
        <f t="shared" si="0"/>
        <v>15</v>
      </c>
      <c r="E12" s="59">
        <f>D12/72*60</f>
        <v>12.5</v>
      </c>
      <c r="F12" s="50"/>
      <c r="G12" s="50"/>
      <c r="H12" s="50"/>
      <c r="I12" s="50"/>
      <c r="J12" s="51"/>
      <c r="K12" s="51"/>
    </row>
    <row r="13" spans="1:5" ht="15" customHeight="1">
      <c r="A13" s="83" t="s">
        <v>61</v>
      </c>
      <c r="B13" s="55"/>
      <c r="C13" s="55"/>
      <c r="D13" s="61">
        <f>SUM(D8:D12)</f>
        <v>72</v>
      </c>
      <c r="E13" s="62"/>
    </row>
    <row r="14" spans="1:11" ht="15" customHeight="1">
      <c r="A14" s="60" t="s">
        <v>51</v>
      </c>
      <c r="B14" s="58">
        <v>10</v>
      </c>
      <c r="C14" s="58">
        <v>10</v>
      </c>
      <c r="D14" s="58">
        <f t="shared" si="0"/>
        <v>20</v>
      </c>
      <c r="E14" s="59">
        <f>D14/62*40</f>
        <v>12.903225806451612</v>
      </c>
      <c r="F14" s="50"/>
      <c r="G14" s="50"/>
      <c r="H14" s="50"/>
      <c r="I14" s="50"/>
      <c r="J14" s="51"/>
      <c r="K14" s="51"/>
    </row>
    <row r="15" spans="1:11" ht="15" customHeight="1">
      <c r="A15" s="60" t="s">
        <v>60</v>
      </c>
      <c r="B15" s="58">
        <v>2</v>
      </c>
      <c r="C15" s="58">
        <v>10</v>
      </c>
      <c r="D15" s="58">
        <f t="shared" si="0"/>
        <v>12</v>
      </c>
      <c r="E15" s="59">
        <f>D15/62*40</f>
        <v>7.741935483870968</v>
      </c>
      <c r="F15" s="50"/>
      <c r="G15" s="50"/>
      <c r="H15" s="50"/>
      <c r="I15" s="50"/>
      <c r="J15" s="51"/>
      <c r="K15" s="51"/>
    </row>
    <row r="16" spans="1:11" ht="15" customHeight="1">
      <c r="A16" s="60" t="s">
        <v>64</v>
      </c>
      <c r="B16" s="58"/>
      <c r="C16" s="58">
        <v>10</v>
      </c>
      <c r="D16" s="58">
        <f t="shared" si="0"/>
        <v>10</v>
      </c>
      <c r="E16" s="59">
        <f>D16/62*40</f>
        <v>6.451612903225806</v>
      </c>
      <c r="F16" s="50"/>
      <c r="G16" s="50"/>
      <c r="H16" s="50"/>
      <c r="I16" s="50"/>
      <c r="J16" s="51"/>
      <c r="K16" s="51"/>
    </row>
    <row r="17" spans="1:11" ht="15" customHeight="1">
      <c r="A17" s="60" t="s">
        <v>65</v>
      </c>
      <c r="B17" s="58"/>
      <c r="C17" s="58">
        <v>10</v>
      </c>
      <c r="D17" s="58">
        <f t="shared" si="0"/>
        <v>10</v>
      </c>
      <c r="E17" s="59">
        <f>D17/62*40</f>
        <v>6.451612903225806</v>
      </c>
      <c r="F17" s="50"/>
      <c r="G17" s="50"/>
      <c r="H17" s="50"/>
      <c r="I17" s="50"/>
      <c r="J17" s="51"/>
      <c r="K17" s="51"/>
    </row>
    <row r="18" spans="1:11" ht="15" customHeight="1">
      <c r="A18" s="60" t="s">
        <v>66</v>
      </c>
      <c r="B18" s="58"/>
      <c r="C18" s="58">
        <v>10</v>
      </c>
      <c r="D18" s="58">
        <f t="shared" si="0"/>
        <v>10</v>
      </c>
      <c r="E18" s="59">
        <f>D18/62*40</f>
        <v>6.451612903225806</v>
      </c>
      <c r="F18" s="50"/>
      <c r="G18" s="50"/>
      <c r="H18" s="50"/>
      <c r="I18" s="50"/>
      <c r="J18" s="51"/>
      <c r="K18" s="51"/>
    </row>
    <row r="19" spans="1:11" ht="15" customHeight="1">
      <c r="A19" s="57"/>
      <c r="B19" s="58"/>
      <c r="C19" s="58"/>
      <c r="D19" s="61">
        <f>SUM(D14:D18)</f>
        <v>62</v>
      </c>
      <c r="E19" s="58"/>
      <c r="F19" s="50"/>
      <c r="G19" s="50"/>
      <c r="H19" s="50"/>
      <c r="I19" s="50"/>
      <c r="J19" s="51"/>
      <c r="K19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Покалов Валентин Андреевич</dc:creator>
  <cp:keywords/>
  <dc:description/>
  <cp:lastModifiedBy>Valia</cp:lastModifiedBy>
  <dcterms:created xsi:type="dcterms:W3CDTF">2015-06-02T11:31:10Z</dcterms:created>
  <dcterms:modified xsi:type="dcterms:W3CDTF">2020-07-23T13:55:30Z</dcterms:modified>
  <cp:category/>
  <cp:version/>
  <cp:contentType/>
  <cp:contentStatus/>
</cp:coreProperties>
</file>