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765" windowWidth="15480" windowHeight="11400" activeTab="0"/>
  </bookViews>
  <sheets>
    <sheet name="Лист1" sheetId="1" r:id="rId1"/>
    <sheet name="Профи-Опен" sheetId="2" r:id="rId2"/>
    <sheet name="ФФП" sheetId="3" r:id="rId3"/>
    <sheet name="Форвард" sheetId="4" r:id="rId4"/>
    <sheet name="Торпедо" sheetId="5" r:id="rId5"/>
    <sheet name="Очки" sheetId="6" r:id="rId6"/>
  </sheets>
  <definedNames>
    <definedName name="_xlnm._FilterDatabase" localSheetId="0" hidden="1">'Лист1'!$A$3:$AG$52</definedName>
    <definedName name="_xlnm._FilterDatabase" localSheetId="2" hidden="1">'ФФП'!$B$6:$V$60</definedName>
  </definedNames>
  <calcPr fullCalcOnLoad="1"/>
</workbook>
</file>

<file path=xl/sharedStrings.xml><?xml version="1.0" encoding="utf-8"?>
<sst xmlns="http://schemas.openxmlformats.org/spreadsheetml/2006/main" count="4342" uniqueCount="1153">
  <si>
    <t>№</t>
  </si>
  <si>
    <t>команды</t>
  </si>
  <si>
    <t>И</t>
  </si>
  <si>
    <t>В</t>
  </si>
  <si>
    <t>Н</t>
  </si>
  <si>
    <t>П</t>
  </si>
  <si>
    <t>Шо</t>
  </si>
  <si>
    <t>ЗМ</t>
  </si>
  <si>
    <t>Р/М</t>
  </si>
  <si>
    <t>О</t>
  </si>
  <si>
    <t>A</t>
  </si>
  <si>
    <t>Red_Anfield</t>
  </si>
  <si>
    <t>8:2</t>
  </si>
  <si>
    <t>АФК-Кузбасс</t>
  </si>
  <si>
    <t>+:-</t>
  </si>
  <si>
    <t>7:5</t>
  </si>
  <si>
    <t>VOON.RU</t>
  </si>
  <si>
    <t>4:3</t>
  </si>
  <si>
    <t>КСП_Торпедо</t>
  </si>
  <si>
    <t>КСП_Химик</t>
  </si>
  <si>
    <t>3:4</t>
  </si>
  <si>
    <t>5:7</t>
  </si>
  <si>
    <t>Fprognoz.com</t>
  </si>
  <si>
    <t>2:8</t>
  </si>
  <si>
    <t>КФП_Mont_Blanc</t>
  </si>
  <si>
    <t>-:+</t>
  </si>
  <si>
    <t>B</t>
  </si>
  <si>
    <t>GreenMile</t>
  </si>
  <si>
    <t>КФП_Арсенал</t>
  </si>
  <si>
    <t>5:3</t>
  </si>
  <si>
    <t>3:3</t>
  </si>
  <si>
    <t>ОЛФП_Одесса</t>
  </si>
  <si>
    <t>liga1.ru</t>
  </si>
  <si>
    <t>KFP.RU</t>
  </si>
  <si>
    <t>3:5</t>
  </si>
  <si>
    <t>Сборная_Мегаспорта</t>
  </si>
  <si>
    <t>C</t>
  </si>
  <si>
    <t>БАФ_Метеорит</t>
  </si>
  <si>
    <t>EXE</t>
  </si>
  <si>
    <t>6:2</t>
  </si>
  <si>
    <t>Onedivision</t>
  </si>
  <si>
    <t>6:3</t>
  </si>
  <si>
    <t>7-40</t>
  </si>
  <si>
    <t>2:2</t>
  </si>
  <si>
    <t>КЛФП_Харьков</t>
  </si>
  <si>
    <t>3:6</t>
  </si>
  <si>
    <t>АСП_Погоня</t>
  </si>
  <si>
    <t>2:6</t>
  </si>
  <si>
    <t>МКСП_Альянс</t>
  </si>
  <si>
    <t>D</t>
  </si>
  <si>
    <t>ФСП_Sportwin</t>
  </si>
  <si>
    <t>7:3</t>
  </si>
  <si>
    <t>sportgiant.net</t>
  </si>
  <si>
    <t>ФК_Форвард</t>
  </si>
  <si>
    <t>5:2</t>
  </si>
  <si>
    <t>Kuban.ru</t>
  </si>
  <si>
    <t>СФП_CHILE_PEPPERS</t>
  </si>
  <si>
    <t>Shmel_United</t>
  </si>
  <si>
    <t>Профессионалы_прогноза</t>
  </si>
  <si>
    <t>2:5</t>
  </si>
  <si>
    <t>PrimeGang</t>
  </si>
  <si>
    <t>3:7</t>
  </si>
  <si>
    <t>Время проведения</t>
  </si>
  <si>
    <t xml:space="preserve">с </t>
  </si>
  <si>
    <t>по</t>
  </si>
  <si>
    <t>Параметры турнира:</t>
  </si>
  <si>
    <t>Группы - Плей-офф</t>
  </si>
  <si>
    <t>Общее количество туров:</t>
  </si>
  <si>
    <t>8:4</t>
  </si>
  <si>
    <t>5:0</t>
  </si>
  <si>
    <t>5:5</t>
  </si>
  <si>
    <t>7:2</t>
  </si>
  <si>
    <t>4:8</t>
  </si>
  <si>
    <t>0:5</t>
  </si>
  <si>
    <t>2:7</t>
  </si>
  <si>
    <t>6:6</t>
  </si>
  <si>
    <t>4:4</t>
  </si>
  <si>
    <t>5:4</t>
  </si>
  <si>
    <t>4:5</t>
  </si>
  <si>
    <t>4:6</t>
  </si>
  <si>
    <t>6:4</t>
  </si>
  <si>
    <t>6:5</t>
  </si>
  <si>
    <t>5:6</t>
  </si>
  <si>
    <t>3:8</t>
  </si>
  <si>
    <t>М</t>
  </si>
  <si>
    <t>Команда</t>
  </si>
  <si>
    <t>ФФП</t>
  </si>
  <si>
    <t>Всего</t>
  </si>
  <si>
    <t>Очки за место</t>
  </si>
  <si>
    <t>Бонус</t>
  </si>
  <si>
    <t>Место</t>
  </si>
  <si>
    <t>Очки</t>
  </si>
  <si>
    <t>1.3.  Начисление очков в Турнире Четырех: "KFP-VOON-TORPEDO-PROFI Series"</t>
  </si>
  <si>
    <t>Статистику и официальный подсчет рейтинга Серии ведет Александр Митрофанов (MAI).</t>
  </si>
  <si>
    <t>По итогам каждого входящего в Серию турнира командам начисляются очки, которые складываются из двух составляющих:</t>
  </si>
  <si>
    <r>
      <t xml:space="preserve">1.3.1. </t>
    </r>
    <r>
      <rPr>
        <b/>
        <sz val="12"/>
        <color indexed="8"/>
        <rFont val="Verdana"/>
        <family val="2"/>
      </rPr>
      <t xml:space="preserve">Очки за занятое место.  </t>
    </r>
    <r>
      <rPr>
        <sz val="12"/>
        <color indexed="8"/>
        <rFont val="Verdana"/>
        <family val="2"/>
      </rPr>
      <t>Оцениваются первые 30 мест. Команды, занявшие места ниже тридцатого, очков не получают. Если в отдельно взятом турнире играют меньше 30 команд, то это не сказывается на участниках. Очки команды получают согласно занятому месту и прилагаемой таблице.</t>
    </r>
  </si>
  <si>
    <t>Если после предварительного этапа, команды, не прошедшие в финал, не разыгрывают места с n-ного и командам ставится что они заняли n-m место, для определения набранных очков складываются очки за места, начиная с n и заканчивая m и делятся на количество складываемых мест.</t>
  </si>
  <si>
    <r>
      <t>Например</t>
    </r>
    <r>
      <rPr>
        <sz val="12"/>
        <color indexed="8"/>
        <rFont val="Verdana"/>
        <family val="2"/>
      </rPr>
      <t>: команда заняла 21-24 место. Набранные очки = (10+9+8+7)/4=8,5.</t>
    </r>
  </si>
  <si>
    <r>
      <t>1.3.2.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Verdana"/>
        <family val="2"/>
      </rPr>
      <t>Бонус за сыгранные матчи и набранные очки</t>
    </r>
    <r>
      <rPr>
        <sz val="12"/>
        <color indexed="8"/>
        <rFont val="Verdana"/>
        <family val="2"/>
      </rPr>
      <t xml:space="preserve"> по системе 3-1-0.</t>
    </r>
  </si>
  <si>
    <r>
      <t xml:space="preserve">Бонус рассчитывается по формуле:  </t>
    </r>
    <r>
      <rPr>
        <b/>
        <sz val="12"/>
        <color indexed="8"/>
        <rFont val="Verdana"/>
        <family val="2"/>
      </rPr>
      <t>Бонус = ((20-ВТ+И)*О/МО)/2,</t>
    </r>
  </si>
  <si>
    <t xml:space="preserve">где: </t>
  </si>
  <si>
    <t xml:space="preserve">ВТ – Всего туров в турнире, И – Количество игр сыгранное командой, О – Набранные командой очки, </t>
  </si>
  <si>
    <t xml:space="preserve">МО – Максимально возможное количество очков которое могла набрать команда. ( И*3). </t>
  </si>
  <si>
    <t>Бонус округляется до десятых.</t>
  </si>
  <si>
    <t>20 – это условное число (максимальное количество туров для расчета).  Если кто-то из организаторов решит удлинить и провести больше 20 туров, то в формулу будет внесено изменение, чтобы максимально возможный бонус был равен 10.</t>
  </si>
  <si>
    <t xml:space="preserve">Примеры действия формулы: </t>
  </si>
  <si>
    <t>1) В турнире 18 туров, команда чемпион выиграла все. В результате получается. Бонус = ((20-18+18)*54/54)/2 = 10. (максимально возможный бонус)</t>
  </si>
  <si>
    <t>2) В турнире 15 туров. Команда сыграла 10 и не попала в финал набрав 12 очков.</t>
  </si>
  <si>
    <t>Она получает: Бонус = ((20-15+10)*12/30)/2 = 3.</t>
  </si>
  <si>
    <t xml:space="preserve">Очки за место и Бонус складываются и получаются очки команды за турнир.  </t>
  </si>
  <si>
    <t xml:space="preserve">1.4. По итогам сезона 2013/14 в зачет берутся лучшие 3 (три) выступления в турнирах Серии. </t>
  </si>
  <si>
    <t>Сыграно  игр</t>
  </si>
  <si>
    <t>туров</t>
  </si>
  <si>
    <t>2:9</t>
  </si>
  <si>
    <t>4:7</t>
  </si>
  <si>
    <t>7:4</t>
  </si>
  <si>
    <t>9:2</t>
  </si>
  <si>
    <t>6:7</t>
  </si>
  <si>
    <t>7:6</t>
  </si>
  <si>
    <t>8:6</t>
  </si>
  <si>
    <t>9:4</t>
  </si>
  <si>
    <t>6:8</t>
  </si>
  <si>
    <t>4:9</t>
  </si>
  <si>
    <t>8:1</t>
  </si>
  <si>
    <t>8:5</t>
  </si>
  <si>
    <t>1:8</t>
  </si>
  <si>
    <t>4:2</t>
  </si>
  <si>
    <t>2:4</t>
  </si>
  <si>
    <t>7:1</t>
  </si>
  <si>
    <t>1:7</t>
  </si>
  <si>
    <t>Группа A</t>
  </si>
  <si>
    <t>ЗМ-ПМ</t>
  </si>
  <si>
    <t>ИСХ</t>
  </si>
  <si>
    <t>Н/Я</t>
  </si>
  <si>
    <t> 1. </t>
  </si>
  <si>
    <t> 2. </t>
  </si>
  <si>
    <t> 3. </t>
  </si>
  <si>
    <t> 4. </t>
  </si>
  <si>
    <t> 5. </t>
  </si>
  <si>
    <t> 6. </t>
  </si>
  <si>
    <t>Группа В</t>
  </si>
  <si>
    <t>Группа С</t>
  </si>
  <si>
    <t>Группа D</t>
  </si>
  <si>
    <t>Группа E</t>
  </si>
  <si>
    <t>Группа F</t>
  </si>
  <si>
    <t xml:space="preserve">Группы </t>
  </si>
  <si>
    <t>Чемпионат Прогнозов</t>
  </si>
  <si>
    <t>Russian Roulette</t>
  </si>
  <si>
    <t>Kanonir.Com</t>
  </si>
  <si>
    <t>БЛФП</t>
  </si>
  <si>
    <t>SEclub.org</t>
  </si>
  <si>
    <t>ВФЛ КБК</t>
  </si>
  <si>
    <t>КЛФП-Минск</t>
  </si>
  <si>
    <t>FunkySouls.Com</t>
  </si>
  <si>
    <t>SFP</t>
  </si>
  <si>
    <t>FC Noroc</t>
  </si>
  <si>
    <t>СФП Football.by</t>
  </si>
  <si>
    <t>SportGiant.net</t>
  </si>
  <si>
    <t>29-35</t>
  </si>
  <si>
    <t>36-42</t>
  </si>
  <si>
    <t>Или в том же турнире команда на групповом этапе набрала 20 вышла в финал, но выступила там не удачно проиграв в финале все. В этом случае она проведет все 15 матчей и её бонус составит. Бонус = ((20-15+15)*20/45)/2=4,4</t>
  </si>
  <si>
    <t>4:1</t>
  </si>
  <si>
    <t>29-32</t>
  </si>
  <si>
    <t>1:4</t>
  </si>
  <si>
    <t>3:2</t>
  </si>
  <si>
    <t>2:3</t>
  </si>
  <si>
    <t>11:2</t>
  </si>
  <si>
    <t>2:11</t>
  </si>
  <si>
    <t>6:0</t>
  </si>
  <si>
    <t>0:6</t>
  </si>
  <si>
    <t>25-28</t>
  </si>
  <si>
    <t>2 : 2</t>
  </si>
  <si>
    <t>1 : 3</t>
  </si>
  <si>
    <t>3 : 1</t>
  </si>
  <si>
    <t>3 : 0</t>
  </si>
  <si>
    <t>0 : 3</t>
  </si>
  <si>
    <t>3 : 2</t>
  </si>
  <si>
    <t>2 : 3</t>
  </si>
  <si>
    <t>2 : 4</t>
  </si>
  <si>
    <t>4 : 2</t>
  </si>
  <si>
    <t>5 : 0</t>
  </si>
  <si>
    <t>0 : 5</t>
  </si>
  <si>
    <t>3 : 3</t>
  </si>
  <si>
    <t>4 : 1</t>
  </si>
  <si>
    <t>1 : 4</t>
  </si>
  <si>
    <t>5 : 2</t>
  </si>
  <si>
    <t>2 : 5</t>
  </si>
  <si>
    <t>1 : 5</t>
  </si>
  <si>
    <t>5 : 1</t>
  </si>
  <si>
    <t>4 : 0</t>
  </si>
  <si>
    <t>0 : 4</t>
  </si>
  <si>
    <t>+ : -</t>
  </si>
  <si>
    <t>- : +</t>
  </si>
  <si>
    <t>2 : 1</t>
  </si>
  <si>
    <t>1 : 2</t>
  </si>
  <si>
    <t>1 : 1</t>
  </si>
  <si>
    <t>6 : 1</t>
  </si>
  <si>
    <t>1 : 6</t>
  </si>
  <si>
    <t>8 : 0</t>
  </si>
  <si>
    <t>0 : 8</t>
  </si>
  <si>
    <t>7 : 0</t>
  </si>
  <si>
    <t>0 : 7</t>
  </si>
  <si>
    <t>5 : 3</t>
  </si>
  <si>
    <t>3 : 5</t>
  </si>
  <si>
    <t>4 : 3</t>
  </si>
  <si>
    <t>3 : 4</t>
  </si>
  <si>
    <t>4:11</t>
  </si>
  <si>
    <t>11:4</t>
  </si>
  <si>
    <t>10:1</t>
  </si>
  <si>
    <t>1:10</t>
  </si>
  <si>
    <t>17-20</t>
  </si>
  <si>
    <t>21-24</t>
  </si>
  <si>
    <t>33-36</t>
  </si>
  <si>
    <t>Группа H</t>
  </si>
  <si>
    <t>Группа I</t>
  </si>
  <si>
    <t>Группа J</t>
  </si>
  <si>
    <t>Группа K</t>
  </si>
  <si>
    <t>1:3</t>
  </si>
  <si>
    <t>6:1</t>
  </si>
  <si>
    <t>3:1</t>
  </si>
  <si>
    <t>1:6</t>
  </si>
  <si>
    <t>3:10</t>
  </si>
  <si>
    <t>10:3</t>
  </si>
  <si>
    <t>день</t>
  </si>
  <si>
    <t>стадия</t>
  </si>
  <si>
    <t>формула</t>
  </si>
  <si>
    <t>хозяева</t>
  </si>
  <si>
    <t>гости</t>
  </si>
  <si>
    <t>счет</t>
  </si>
  <si>
    <t>1/8 финала</t>
  </si>
  <si>
    <t xml:space="preserve">за 17-32 места </t>
  </si>
  <si>
    <t xml:space="preserve">за 33-36 места </t>
  </si>
  <si>
    <t>1/4 финала</t>
  </si>
  <si>
    <t xml:space="preserve">за 9-16 места </t>
  </si>
  <si>
    <t xml:space="preserve">за 17-24 места </t>
  </si>
  <si>
    <t xml:space="preserve">за 25-32 места </t>
  </si>
  <si>
    <t>за 33-е место</t>
  </si>
  <si>
    <t xml:space="preserve">за 35-е место </t>
  </si>
  <si>
    <t>1/2 финала</t>
  </si>
  <si>
    <t>за 5-8 места</t>
  </si>
  <si>
    <t xml:space="preserve">за 9-12 места </t>
  </si>
  <si>
    <t xml:space="preserve">за 13-16 места </t>
  </si>
  <si>
    <t xml:space="preserve">за 17-20 места </t>
  </si>
  <si>
    <t xml:space="preserve">за 21-24 места </t>
  </si>
  <si>
    <t xml:space="preserve">за 25-28 места </t>
  </si>
  <si>
    <t xml:space="preserve">за 29-32 места </t>
  </si>
  <si>
    <t>ФИНАЛ</t>
  </si>
  <si>
    <t>за 3-е место</t>
  </si>
  <si>
    <t>за 5-е место</t>
  </si>
  <si>
    <t>за 7-е место</t>
  </si>
  <si>
    <t>за 9-е место</t>
  </si>
  <si>
    <t>за 11-е место</t>
  </si>
  <si>
    <t>за 13-е место</t>
  </si>
  <si>
    <t>за 15-е место</t>
  </si>
  <si>
    <t>за 17-е место</t>
  </si>
  <si>
    <t>за 19-е место</t>
  </si>
  <si>
    <t>за 21-е место</t>
  </si>
  <si>
    <t>за 23-е место</t>
  </si>
  <si>
    <t>за 25-е место</t>
  </si>
  <si>
    <t>за 27-е место</t>
  </si>
  <si>
    <t>за 29-е место</t>
  </si>
  <si>
    <t>за 31-е место</t>
  </si>
  <si>
    <t>Итоги турнира</t>
  </si>
  <si>
    <t>M</t>
  </si>
  <si>
    <t>ПМ</t>
  </si>
  <si>
    <t>Игры в Плей-ОФФ</t>
  </si>
  <si>
    <t>9-12</t>
  </si>
  <si>
    <t>13-16</t>
  </si>
  <si>
    <t>7:7</t>
  </si>
  <si>
    <t>0 : 2</t>
  </si>
  <si>
    <t>2 : 0</t>
  </si>
  <si>
    <t>6 : 2</t>
  </si>
  <si>
    <t>2 : 6</t>
  </si>
  <si>
    <t>Финал</t>
  </si>
  <si>
    <t> 7. </t>
  </si>
  <si>
    <t> 8. </t>
  </si>
  <si>
    <t>3:9</t>
  </si>
  <si>
    <t>ИТОГО PROFI</t>
  </si>
  <si>
    <t>ИТОГО ФФП</t>
  </si>
  <si>
    <t>КСП "Торпедо" им. Эдуарда Стрельцова</t>
  </si>
  <si>
    <t>Лига КСП "Торпедо"</t>
  </si>
  <si>
    <t>ИТОГО Торпедо</t>
  </si>
  <si>
    <t>Красно-Белый Израиль (КБИ)</t>
  </si>
  <si>
    <t>NeXT</t>
  </si>
  <si>
    <t>КСП "Феникс"</t>
  </si>
  <si>
    <t>PRED.SU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</si>
  <si>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</si>
  <si>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</si>
  <si>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</si>
  <si>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</si>
  <si>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</si>
  <si>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</si>
  <si>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</si>
  <si>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25-32</t>
  </si>
  <si>
    <t>33-40</t>
  </si>
  <si>
    <t>41-48</t>
  </si>
  <si>
    <t>7 : 1</t>
  </si>
  <si>
    <t>1 : 7</t>
  </si>
  <si>
    <t>1 : 8</t>
  </si>
  <si>
    <t>8 : 1</t>
  </si>
  <si>
    <t>Мячи</t>
  </si>
  <si>
    <t>Ис</t>
  </si>
  <si>
    <t>М С</t>
  </si>
  <si>
    <t>21-30</t>
  </si>
  <si>
    <t>11-15</t>
  </si>
  <si>
    <t>16-20</t>
  </si>
  <si>
    <t>31-40</t>
  </si>
  <si>
    <t>штраф</t>
  </si>
  <si>
    <t>-1</t>
  </si>
  <si>
    <t>0</t>
  </si>
  <si>
    <t>-5</t>
  </si>
  <si>
    <t>9</t>
  </si>
  <si>
    <t>-3</t>
  </si>
  <si>
    <t>-6</t>
  </si>
  <si>
    <t>-2</t>
  </si>
  <si>
    <t>2 этап</t>
  </si>
  <si>
    <t>не учитывается как худший результат из 4 турниров</t>
  </si>
  <si>
    <t>8-7</t>
  </si>
  <si>
    <t>5-6</t>
  </si>
  <si>
    <t>6-7</t>
  </si>
  <si>
    <t>+1</t>
  </si>
  <si>
    <t>Марьенко</t>
  </si>
  <si>
    <t>Понамарева</t>
  </si>
  <si>
    <t>Гомеса</t>
  </si>
  <si>
    <t>Редкоуса</t>
  </si>
  <si>
    <t>9-6</t>
  </si>
  <si>
    <t>+3</t>
  </si>
  <si>
    <t>5-5</t>
  </si>
  <si>
    <t>7-7</t>
  </si>
  <si>
    <t>4-7</t>
  </si>
  <si>
    <t>14-6</t>
  </si>
  <si>
    <t>+8</t>
  </si>
  <si>
    <t>10-7</t>
  </si>
  <si>
    <t>5-10</t>
  </si>
  <si>
    <t>6-12</t>
  </si>
  <si>
    <t>11-2</t>
  </si>
  <si>
    <t>+9</t>
  </si>
  <si>
    <t>10-5</t>
  </si>
  <si>
    <t>+5</t>
  </si>
  <si>
    <t>4-6</t>
  </si>
  <si>
    <t>0-12</t>
  </si>
  <si>
    <t>-12</t>
  </si>
  <si>
    <t>10-6</t>
  </si>
  <si>
    <t>+4</t>
  </si>
  <si>
    <t>8-8</t>
  </si>
  <si>
    <t>2:0</t>
  </si>
  <si>
    <t>0:2</t>
  </si>
  <si>
    <t>4:0</t>
  </si>
  <si>
    <t>0:4</t>
  </si>
  <si>
    <t>2:1</t>
  </si>
  <si>
    <t>1:2</t>
  </si>
  <si>
    <t>5:1</t>
  </si>
  <si>
    <t>1:5</t>
  </si>
  <si>
    <t>0:3</t>
  </si>
  <si>
    <t>3:0</t>
  </si>
  <si>
    <t>23-16</t>
  </si>
  <si>
    <t>21-20</t>
  </si>
  <si>
    <t>24-15</t>
  </si>
  <si>
    <t>21-17</t>
  </si>
  <si>
    <t>23-22</t>
  </si>
  <si>
    <t>20-19</t>
  </si>
  <si>
    <t>22-23</t>
  </si>
  <si>
    <t>20-24</t>
  </si>
  <si>
    <t>19-24</t>
  </si>
  <si>
    <t>17-30</t>
  </si>
  <si>
    <t>ИСХ (НИЧ)</t>
  </si>
  <si>
    <t> 7 </t>
  </si>
  <si>
    <t> 5 </t>
  </si>
  <si>
    <t> 0 </t>
  </si>
  <si>
    <t> 2 </t>
  </si>
  <si>
    <t> 25 - 18 </t>
  </si>
  <si>
    <t> +7 </t>
  </si>
  <si>
    <t> 168  (7)</t>
  </si>
  <si>
    <t> 4 </t>
  </si>
  <si>
    <t> 1 </t>
  </si>
  <si>
    <t> 26 - 12 </t>
  </si>
  <si>
    <t> +14 </t>
  </si>
  <si>
    <t> 169  (32)</t>
  </si>
  <si>
    <t> 18 - 26 </t>
  </si>
  <si>
    <t> -8 </t>
  </si>
  <si>
    <t> 143  (35)</t>
  </si>
  <si>
    <t> 3 </t>
  </si>
  <si>
    <t> 15 - 18 </t>
  </si>
  <si>
    <t> -3 </t>
  </si>
  <si>
    <t> 153  (32)</t>
  </si>
  <si>
    <t> 17 - 15 </t>
  </si>
  <si>
    <t> +2 </t>
  </si>
  <si>
    <t> 177  (28)</t>
  </si>
  <si>
    <t> 18 - 18 </t>
  </si>
  <si>
    <t> 177  (16)</t>
  </si>
  <si>
    <t> 20 - 17 </t>
  </si>
  <si>
    <t> +3 </t>
  </si>
  <si>
    <t> 151  (17)</t>
  </si>
  <si>
    <t> 11 - 26 </t>
  </si>
  <si>
    <t> -15 </t>
  </si>
  <si>
    <t> 140  (35)</t>
  </si>
  <si>
    <t> 6 </t>
  </si>
  <si>
    <t> 27 - 9 </t>
  </si>
  <si>
    <t> +18 </t>
  </si>
  <si>
    <t> 177  (12)</t>
  </si>
  <si>
    <t> 22 - 14 </t>
  </si>
  <si>
    <t> +8 </t>
  </si>
  <si>
    <t> 159  (25)</t>
  </si>
  <si>
    <t> 24 - 18 </t>
  </si>
  <si>
    <t> +6 </t>
  </si>
  <si>
    <t> 191  (33)</t>
  </si>
  <si>
    <t> 20 - 15 </t>
  </si>
  <si>
    <t> +5 </t>
  </si>
  <si>
    <t> 156  (24)</t>
  </si>
  <si>
    <t> 14 - 24 </t>
  </si>
  <si>
    <t> -10 </t>
  </si>
  <si>
    <t> 16 - 24 </t>
  </si>
  <si>
    <t> 168  (19)</t>
  </si>
  <si>
    <t> 16 - 22 </t>
  </si>
  <si>
    <t> -6 </t>
  </si>
  <si>
    <t> 149  (19)</t>
  </si>
  <si>
    <t> 11 - 24 </t>
  </si>
  <si>
    <t> -13 </t>
  </si>
  <si>
    <t> 165  (20)</t>
  </si>
  <si>
    <t> 20 - 14 </t>
  </si>
  <si>
    <t> 154  (15)</t>
  </si>
  <si>
    <t> 14 - 14 </t>
  </si>
  <si>
    <t> 154  (19)</t>
  </si>
  <si>
    <t> 162  (14)</t>
  </si>
  <si>
    <t> 13 - 20 </t>
  </si>
  <si>
    <t> -7 </t>
  </si>
  <si>
    <t> 153  (36)</t>
  </si>
  <si>
    <t> 16 - 17 </t>
  </si>
  <si>
    <t> -1 </t>
  </si>
  <si>
    <t> 155  (26)</t>
  </si>
  <si>
    <t> 137  (6)</t>
  </si>
  <si>
    <t> 10 - 20 </t>
  </si>
  <si>
    <t> 168  (12)</t>
  </si>
  <si>
    <t> 180  (7)</t>
  </si>
  <si>
    <t> 20 - 19 </t>
  </si>
  <si>
    <t> +1 </t>
  </si>
  <si>
    <t> 154  (36)</t>
  </si>
  <si>
    <t> 20 - 16 </t>
  </si>
  <si>
    <t> +4 </t>
  </si>
  <si>
    <t> 159  (26)</t>
  </si>
  <si>
    <t> 18 - 13 </t>
  </si>
  <si>
    <t> 150  (8)</t>
  </si>
  <si>
    <t> 22 - 19 </t>
  </si>
  <si>
    <t> 165  (15)</t>
  </si>
  <si>
    <t> 13 - 22 </t>
  </si>
  <si>
    <t> -9 </t>
  </si>
  <si>
    <t> 133  (25)</t>
  </si>
  <si>
    <t> 11 - 21 </t>
  </si>
  <si>
    <t> 146  (16)</t>
  </si>
  <si>
    <t> 20 - 9 </t>
  </si>
  <si>
    <t> +11 </t>
  </si>
  <si>
    <t> 192  (20)</t>
  </si>
  <si>
    <t> 20 - 10 </t>
  </si>
  <si>
    <t> +10 </t>
  </si>
  <si>
    <t> 189  (22)</t>
  </si>
  <si>
    <t> 15 - 13 </t>
  </si>
  <si>
    <t> 159  (23)</t>
  </si>
  <si>
    <t> 16 - 18 </t>
  </si>
  <si>
    <t> -2 </t>
  </si>
  <si>
    <t> 160  (20)</t>
  </si>
  <si>
    <t> 11 - 18 </t>
  </si>
  <si>
    <t> 151  (22)</t>
  </si>
  <si>
    <t> 140  (26)</t>
  </si>
  <si>
    <t> 14 - 22 </t>
  </si>
  <si>
    <t> 174  (21)</t>
  </si>
  <si>
    <t> 22 - 10 </t>
  </si>
  <si>
    <t> +12 </t>
  </si>
  <si>
    <t> 173  (20)</t>
  </si>
  <si>
    <t> 22 - 9 </t>
  </si>
  <si>
    <t> +13 </t>
  </si>
  <si>
    <t> 187  (12)</t>
  </si>
  <si>
    <t> 17 - 17 </t>
  </si>
  <si>
    <t> 167  (34)</t>
  </si>
  <si>
    <t> 15 - 12 </t>
  </si>
  <si>
    <t> 17 - 21 </t>
  </si>
  <si>
    <t> -4 </t>
  </si>
  <si>
    <t> 166  (37)</t>
  </si>
  <si>
    <t> 19 - 17 </t>
  </si>
  <si>
    <t> 162  (25)</t>
  </si>
  <si>
    <t> 0 - 21 </t>
  </si>
  <si>
    <t> -21 </t>
  </si>
  <si>
    <t> 0  (0)</t>
  </si>
  <si>
    <t>25-30</t>
  </si>
  <si>
    <t>31-36</t>
  </si>
  <si>
    <t>37-42</t>
  </si>
  <si>
    <t>43-44</t>
  </si>
  <si>
    <t>ФЕСТИВАЛЬ ФП - 2014/15</t>
  </si>
  <si>
    <t>10 : 0</t>
  </si>
  <si>
    <t>0 : 10</t>
  </si>
  <si>
    <t>0:6 3D</t>
  </si>
  <si>
    <t>6:0 1C</t>
  </si>
  <si>
    <t>+:- 7F</t>
  </si>
  <si>
    <t>-:+ 2E</t>
  </si>
  <si>
    <t>RED ARMY</t>
  </si>
  <si>
    <t>КЛФП "Харьков"</t>
  </si>
  <si>
    <t>КФП "Арсенал"</t>
  </si>
  <si>
    <t>Red Anfield</t>
  </si>
  <si>
    <t>Жемчужина Кузбасса</t>
  </si>
  <si>
    <t>Профессионалы прогноза</t>
  </si>
  <si>
    <r>
      <rPr>
        <b/>
        <sz val="10"/>
        <color indexed="63"/>
        <rFont val="Verdana"/>
        <family val="2"/>
      </rPr>
      <t>Спартанцы IT</t>
    </r>
    <r>
      <rPr>
        <sz val="10"/>
        <color indexed="63"/>
        <rFont val="Verdana"/>
        <family val="2"/>
      </rPr>
      <t> </t>
    </r>
  </si>
  <si>
    <t>АСП "Погоня"</t>
  </si>
  <si>
    <t>TotalZone.ru</t>
  </si>
  <si>
    <t>LFOP.GURU</t>
  </si>
  <si>
    <t>КСП Химик</t>
  </si>
  <si>
    <t>ФК Форвард</t>
  </si>
  <si>
    <t>КФП Mont Blanc</t>
  </si>
  <si>
    <t>БАФ "Метеорит"</t>
  </si>
  <si>
    <r>
      <rPr>
        <b/>
        <sz val="10"/>
        <color indexed="63"/>
        <rFont val="Verdana"/>
        <family val="2"/>
      </rPr>
      <t>Сборная Мегаспорта</t>
    </r>
    <r>
      <rPr>
        <sz val="10"/>
        <color indexed="63"/>
        <rFont val="Verdana"/>
        <family val="2"/>
      </rPr>
      <t> </t>
    </r>
  </si>
  <si>
    <t>Shmel United</t>
  </si>
  <si>
    <t>ОЛФП Одесса</t>
  </si>
  <si>
    <t>МКСП "Альянс"</t>
  </si>
  <si>
    <t>ФСП Sportwin</t>
  </si>
  <si>
    <t>3 :2</t>
  </si>
  <si>
    <t>1:5 5D</t>
  </si>
  <si>
    <t>5:1 2C</t>
  </si>
  <si>
    <t>3:1 1E</t>
  </si>
  <si>
    <t>1:3 2F</t>
  </si>
  <si>
    <t>1:4 6E</t>
  </si>
  <si>
    <t>4:1 6C</t>
  </si>
  <si>
    <t>1:4 1F</t>
  </si>
  <si>
    <t>4:1 6D</t>
  </si>
  <si>
    <t>4 Межсайтовый турнир PROFI OPEN 2013</t>
  </si>
  <si>
    <t>13:2</t>
  </si>
  <si>
    <t>2:13</t>
  </si>
  <si>
    <t>bot2</t>
  </si>
  <si>
    <t>9:5</t>
  </si>
  <si>
    <t>12:3</t>
  </si>
  <si>
    <t>3:12</t>
  </si>
  <si>
    <t>13:5</t>
  </si>
  <si>
    <t>5:9</t>
  </si>
  <si>
    <t>5:13</t>
  </si>
  <si>
    <t>FPROGNOZ.COM</t>
  </si>
  <si>
    <t>10:5</t>
  </si>
  <si>
    <t>9:6</t>
  </si>
  <si>
    <t>9:0</t>
  </si>
  <si>
    <t>8:7</t>
  </si>
  <si>
    <t>5:10</t>
  </si>
  <si>
    <t>0:9</t>
  </si>
  <si>
    <t>6:9</t>
  </si>
  <si>
    <t>7:8</t>
  </si>
  <si>
    <t>bot3</t>
  </si>
  <si>
    <t>Кедр</t>
  </si>
  <si>
    <t>9:3</t>
  </si>
  <si>
    <t>KUBAN.RU</t>
  </si>
  <si>
    <t>Kanonir.com</t>
  </si>
  <si>
    <t>1:4 4F</t>
  </si>
  <si>
    <t>4:1 7C</t>
  </si>
  <si>
    <t>4:3 7E</t>
  </si>
  <si>
    <t>3:4 1D</t>
  </si>
  <si>
    <t>2:2 4D</t>
  </si>
  <si>
    <t>2:2 3C</t>
  </si>
  <si>
    <t>4:1 3F</t>
  </si>
  <si>
    <t>1:4 3E</t>
  </si>
  <si>
    <t>5:0 5E</t>
  </si>
  <si>
    <t>0:5 5C</t>
  </si>
  <si>
    <t>2:5 5F</t>
  </si>
  <si>
    <t>5:2 7D</t>
  </si>
  <si>
    <t>3:2 6F</t>
  </si>
  <si>
    <t>2:3 4C</t>
  </si>
  <si>
    <t>2:4 4E</t>
  </si>
  <si>
    <t>4:2 2D</t>
  </si>
  <si>
    <t>Спартанцы IT </t>
  </si>
  <si>
    <t>Сборная Мегаспорта </t>
  </si>
  <si>
    <t>PROFI OPEN 2014</t>
  </si>
  <si>
    <t>АСП "ПОГОНЯ"</t>
  </si>
  <si>
    <t>СФП Football.By</t>
  </si>
  <si>
    <t>FC NOROC</t>
  </si>
  <si>
    <t>A1-D4</t>
  </si>
  <si>
    <t>B2-C3</t>
  </si>
  <si>
    <t>Спартанцы_IT</t>
  </si>
  <si>
    <t>АСП_ПОГОНЯ</t>
  </si>
  <si>
    <t>C2-B3</t>
  </si>
  <si>
    <t>D1-A4</t>
  </si>
  <si>
    <t>0:1</t>
  </si>
  <si>
    <t>C1-B4</t>
  </si>
  <si>
    <t>D2-A3</t>
  </si>
  <si>
    <t>Чемпионат_Прогнозов</t>
  </si>
  <si>
    <t>A2-D3</t>
  </si>
  <si>
    <t>Красно-Белый_Израиль</t>
  </si>
  <si>
    <t>B1-C4</t>
  </si>
  <si>
    <t>A5-D8</t>
  </si>
  <si>
    <t>B6-C7</t>
  </si>
  <si>
    <t>C6-B7</t>
  </si>
  <si>
    <t>D5-A8</t>
  </si>
  <si>
    <t>C5-B8</t>
  </si>
  <si>
    <t>КСП_Феникс</t>
  </si>
  <si>
    <t>СФП_Football.By</t>
  </si>
  <si>
    <t>D6-A7</t>
  </si>
  <si>
    <t>Жемчужина_Кузбасса</t>
  </si>
  <si>
    <t>A6-D7</t>
  </si>
  <si>
    <t>FC_NOROC</t>
  </si>
  <si>
    <t>B5-C8</t>
  </si>
  <si>
    <t>A9-D9</t>
  </si>
  <si>
    <t>B9-C9</t>
  </si>
  <si>
    <t>Группа G</t>
  </si>
  <si>
    <t> 9 - 5 </t>
  </si>
  <si>
    <t> 11 - 8 </t>
  </si>
  <si>
    <t> 234  (26)</t>
  </si>
  <si>
    <t> 236  (27)</t>
  </si>
  <si>
    <t> 7 - 8 </t>
  </si>
  <si>
    <t> 7 - 9 </t>
  </si>
  <si>
    <t>Группа L</t>
  </si>
  <si>
    <t>13-18</t>
  </si>
  <si>
    <t>9 - 5</t>
  </si>
  <si>
    <t>10 - 3</t>
  </si>
  <si>
    <t>3 - 12</t>
  </si>
  <si>
    <t>236 (42)</t>
  </si>
  <si>
    <t>249 (15)</t>
  </si>
  <si>
    <t>228 (33)</t>
  </si>
  <si>
    <t> 250 (27)</t>
  </si>
  <si>
    <t>6 - 11</t>
  </si>
  <si>
    <t>8 - 10</t>
  </si>
  <si>
    <t> 234  (59)</t>
  </si>
  <si>
    <t> 229  (28)</t>
  </si>
  <si>
    <t>13 - 2</t>
  </si>
  <si>
    <t>8 - 9</t>
  </si>
  <si>
    <t> 7 - 9</t>
  </si>
  <si>
    <t>6 - 10</t>
  </si>
  <si>
    <t>6 - 12</t>
  </si>
  <si>
    <t>242 (59)</t>
  </si>
  <si>
    <t>252 (53)</t>
  </si>
  <si>
    <t>237 (42)</t>
  </si>
  <si>
    <t>262 (31)</t>
  </si>
  <si>
    <t>7 - 6</t>
  </si>
  <si>
    <t>8 - 5</t>
  </si>
  <si>
    <t>6 - 9</t>
  </si>
  <si>
    <t>253 (18)</t>
  </si>
  <si>
    <t>266 (18)</t>
  </si>
  <si>
    <t>234 (34)</t>
  </si>
  <si>
    <t> 235 (19)</t>
  </si>
  <si>
    <t>10 - 8</t>
  </si>
  <si>
    <t>8 - 7</t>
  </si>
  <si>
    <t>7 - 8</t>
  </si>
  <si>
    <t>266 (48)</t>
  </si>
  <si>
    <t>227 (44)</t>
  </si>
  <si>
    <t>254 (41)</t>
  </si>
  <si>
    <t>224 (33)</t>
  </si>
  <si>
    <t>10 - 5</t>
  </si>
  <si>
    <t>10 - 6</t>
  </si>
  <si>
    <t>4 - 8</t>
  </si>
  <si>
    <t>3 - 8</t>
  </si>
  <si>
    <t>235 (31)</t>
  </si>
  <si>
    <t>263 (17)</t>
  </si>
  <si>
    <t>207 (42)</t>
  </si>
  <si>
    <t>250 (34)</t>
  </si>
  <si>
    <t>3 :4</t>
  </si>
  <si>
    <t>W1-W2</t>
  </si>
  <si>
    <t>W3-W4</t>
  </si>
  <si>
    <t>W5-W6</t>
  </si>
  <si>
    <t>W7-W8</t>
  </si>
  <si>
    <t>L1-L2</t>
  </si>
  <si>
    <t>L3-L4</t>
  </si>
  <si>
    <t>L5-L6</t>
  </si>
  <si>
    <t>L7-L8</t>
  </si>
  <si>
    <t>W9-W10</t>
  </si>
  <si>
    <t>W11-W12</t>
  </si>
  <si>
    <t>W13-W14</t>
  </si>
  <si>
    <t>W15-W16</t>
  </si>
  <si>
    <t>L9-L10</t>
  </si>
  <si>
    <t>L11-L12</t>
  </si>
  <si>
    <t>L13-L14</t>
  </si>
  <si>
    <t>L15-L16</t>
  </si>
  <si>
    <t>W17-W18</t>
  </si>
  <si>
    <t>L17-L18</t>
  </si>
  <si>
    <t>-:-</t>
  </si>
  <si>
    <t>W19-W20</t>
  </si>
  <si>
    <t>W21-W22</t>
  </si>
  <si>
    <t>L19-L20</t>
  </si>
  <si>
    <t>L21-L22</t>
  </si>
  <si>
    <t>W23-W24</t>
  </si>
  <si>
    <t>W25-W26</t>
  </si>
  <si>
    <t>L23-L24</t>
  </si>
  <si>
    <t>L25-L26</t>
  </si>
  <si>
    <t>W27-W28</t>
  </si>
  <si>
    <t>W29-W30</t>
  </si>
  <si>
    <t>L27-L28</t>
  </si>
  <si>
    <t>L29-L30</t>
  </si>
  <si>
    <t>W31-W32</t>
  </si>
  <si>
    <t>W33-W34</t>
  </si>
  <si>
    <t>L31-L32</t>
  </si>
  <si>
    <t>L33-L34</t>
  </si>
  <si>
    <t>W37-W38</t>
  </si>
  <si>
    <t>L37-L38</t>
  </si>
  <si>
    <t>W39-W40</t>
  </si>
  <si>
    <t>L39-L40</t>
  </si>
  <si>
    <t>W41-W42</t>
  </si>
  <si>
    <t>L41-L42</t>
  </si>
  <si>
    <t>W43-W44</t>
  </si>
  <si>
    <t>L43-L44</t>
  </si>
  <si>
    <t>W45-W46</t>
  </si>
  <si>
    <t>L45-L46</t>
  </si>
  <si>
    <t>W47-W48</t>
  </si>
  <si>
    <t>L47-L48</t>
  </si>
  <si>
    <t>W49-W50</t>
  </si>
  <si>
    <t>L49-L50</t>
  </si>
  <si>
    <t>W51-W52</t>
  </si>
  <si>
    <t>L51-L52</t>
  </si>
  <si>
    <t>2:10</t>
  </si>
  <si>
    <t>Отбор</t>
  </si>
  <si>
    <t>Лга КСП "Торпедо" - 2015</t>
  </si>
  <si>
    <t>Mobisports</t>
  </si>
  <si>
    <t>3-3</t>
  </si>
  <si>
    <t>«Мастер-Cерия 2014/2015»</t>
  </si>
  <si>
    <t>Эксперт Лига №1</t>
  </si>
  <si>
    <t>18</t>
  </si>
  <si>
    <t>ИТОГО Эксперт лига</t>
  </si>
  <si>
    <t> 9. </t>
  </si>
  <si>
    <t> 10. </t>
  </si>
  <si>
    <t> 11. </t>
  </si>
  <si>
    <t> 12. </t>
  </si>
  <si>
    <t>КСП Химик не набрал состав.</t>
  </si>
  <si>
    <t>3:3 0:5</t>
  </si>
  <si>
    <t>3:3 5:0</t>
  </si>
  <si>
    <t>3-8</t>
  </si>
  <si>
    <t>8-3</t>
  </si>
  <si>
    <t>5</t>
  </si>
  <si>
    <t>2:1 2:2</t>
  </si>
  <si>
    <t>1:2 2:2</t>
  </si>
  <si>
    <t>4-3</t>
  </si>
  <si>
    <t>3-4</t>
  </si>
  <si>
    <t>1</t>
  </si>
  <si>
    <t>3:3 4:2</t>
  </si>
  <si>
    <t>3:3 2:4</t>
  </si>
  <si>
    <t>7-5</t>
  </si>
  <si>
    <t>5-7</t>
  </si>
  <si>
    <t>2</t>
  </si>
  <si>
    <t>3:2 3:1</t>
  </si>
  <si>
    <t>2:3 1:3</t>
  </si>
  <si>
    <t>6-3</t>
  </si>
  <si>
    <t>3-6</t>
  </si>
  <si>
    <t>3</t>
  </si>
  <si>
    <t>3:3 3:0</t>
  </si>
  <si>
    <t>3:3 0:3</t>
  </si>
  <si>
    <t>1:2 2:1</t>
  </si>
  <si>
    <t>2:1 1:2</t>
  </si>
  <si>
    <t>д.в.</t>
  </si>
  <si>
    <t>Пен.</t>
  </si>
  <si>
    <t>2:3 3:1</t>
  </si>
  <si>
    <t>3:2 1:3</t>
  </si>
  <si>
    <t>5-4</t>
  </si>
  <si>
    <t>4-5</t>
  </si>
  <si>
    <t>4:1 3:1</t>
  </si>
  <si>
    <t>1:4 1:3</t>
  </si>
  <si>
    <t>7-2</t>
  </si>
  <si>
    <t>2-7</t>
  </si>
  <si>
    <t>4:2 2:1</t>
  </si>
  <si>
    <t>2:4 1:2</t>
  </si>
  <si>
    <t>3:1 2:3</t>
  </si>
  <si>
    <t>1:3 3:2</t>
  </si>
  <si>
    <t>6-5</t>
  </si>
  <si>
    <t>3:1 3:2</t>
  </si>
  <si>
    <t>1:3 2:3</t>
  </si>
  <si>
    <t>0:4 1:3</t>
  </si>
  <si>
    <t>4:0 3:1</t>
  </si>
  <si>
    <t>1-7</t>
  </si>
  <si>
    <t>7-1</t>
  </si>
  <si>
    <t>6</t>
  </si>
  <si>
    <t>2:3 2:1</t>
  </si>
  <si>
    <t>3:2 1:2</t>
  </si>
  <si>
    <t>4-4</t>
  </si>
  <si>
    <t>7:0</t>
  </si>
  <si>
    <t xml:space="preserve">1:4 2:1 </t>
  </si>
  <si>
    <t>4:1 1:2</t>
  </si>
  <si>
    <t>3-5</t>
  </si>
  <si>
    <t>5-3</t>
  </si>
  <si>
    <t>2:3 3:3</t>
  </si>
  <si>
    <t>3:2 3:3</t>
  </si>
  <si>
    <t>1:4 4:!</t>
  </si>
  <si>
    <t>4:1 1:4</t>
  </si>
  <si>
    <t>2:2 2:3</t>
  </si>
  <si>
    <t>2:2 3:2</t>
  </si>
  <si>
    <t>2:2 4:1</t>
  </si>
  <si>
    <t>2:2 1:4</t>
  </si>
  <si>
    <t>22-28</t>
  </si>
  <si>
    <t>17-21</t>
  </si>
  <si>
    <t>33-21</t>
  </si>
  <si>
    <t>12</t>
  </si>
  <si>
    <t>28-26</t>
  </si>
  <si>
    <t>27-29</t>
  </si>
  <si>
    <t>26-38</t>
  </si>
  <si>
    <t>29-27</t>
  </si>
  <si>
    <t>26-34</t>
  </si>
  <si>
    <t>30-28</t>
  </si>
  <si>
    <t>32-28</t>
  </si>
  <si>
    <t>-8</t>
  </si>
  <si>
    <t>4</t>
  </si>
  <si>
    <t>42-26</t>
  </si>
  <si>
    <t>30-35</t>
  </si>
  <si>
    <t>30-36</t>
  </si>
  <si>
    <t>16</t>
  </si>
  <si>
    <t>32-26</t>
  </si>
  <si>
    <t>27-28</t>
  </si>
  <si>
    <t>28-28</t>
  </si>
  <si>
    <t>Чемпионат прогнозов</t>
  </si>
  <si>
    <t>34-20</t>
  </si>
  <si>
    <t>14</t>
  </si>
  <si>
    <t>26-25</t>
  </si>
  <si>
    <t>25-31</t>
  </si>
  <si>
    <t>23-31</t>
  </si>
  <si>
    <t>33-29</t>
  </si>
  <si>
    <t>31-28</t>
  </si>
  <si>
    <t>30-29</t>
  </si>
  <si>
    <t>31-21</t>
  </si>
  <si>
    <t>27-27</t>
  </si>
  <si>
    <t>17-32</t>
  </si>
  <si>
    <t>29-24</t>
  </si>
  <si>
    <t>10</t>
  </si>
  <si>
    <t>-15</t>
  </si>
  <si>
    <t>5:3 6:5</t>
  </si>
  <si>
    <t>3:5 5:6</t>
  </si>
  <si>
    <t>13:0 5:2</t>
  </si>
  <si>
    <t>0:13 2:5</t>
  </si>
  <si>
    <t>5:3 5:2</t>
  </si>
  <si>
    <t>3:5 2:5</t>
  </si>
  <si>
    <t>5:5 5:8</t>
  </si>
  <si>
    <t>5:5 8:5</t>
  </si>
  <si>
    <t>11:2 7:3</t>
  </si>
  <si>
    <t>2:11 3:7</t>
  </si>
  <si>
    <t>8:5 2:4</t>
  </si>
  <si>
    <t>5:8 4:2</t>
  </si>
  <si>
    <t>6:3 5:3</t>
  </si>
  <si>
    <t>3:6 3:5</t>
  </si>
  <si>
    <t>12:1 0:6</t>
  </si>
  <si>
    <t>1:12 6:0</t>
  </si>
  <si>
    <t>3:6 4:6</t>
  </si>
  <si>
    <t>6:3 6:4</t>
  </si>
  <si>
    <t>6:6 4:8</t>
  </si>
  <si>
    <t>6:6 8:4</t>
  </si>
  <si>
    <t>6:4 4:2</t>
  </si>
  <si>
    <t>4:6 2:4</t>
  </si>
  <si>
    <t>1:8 1:5</t>
  </si>
  <si>
    <t>8:1 5:1</t>
  </si>
  <si>
    <t>3:6 5:4</t>
  </si>
  <si>
    <t>6:3 4:5</t>
  </si>
  <si>
    <t>8:1 6:3</t>
  </si>
  <si>
    <t>1:8 3:6</t>
  </si>
  <si>
    <t>7:5 3:6</t>
  </si>
  <si>
    <t>5:7 6:3</t>
  </si>
  <si>
    <t>2:9 2:6</t>
  </si>
  <si>
    <t>9:2 6:2</t>
  </si>
  <si>
    <t>3:9 8:3</t>
  </si>
  <si>
    <t>9:3 3:8</t>
  </si>
  <si>
    <t>3:7 7:4</t>
  </si>
  <si>
    <t>7:3 4:7</t>
  </si>
  <si>
    <t>6:3 2:6</t>
  </si>
  <si>
    <t>3:6 6:2</t>
  </si>
  <si>
    <t>7:7 5:5</t>
  </si>
  <si>
    <t>6:2 2:5</t>
  </si>
  <si>
    <t>2:6 5:2</t>
  </si>
  <si>
    <t>5:3 1:7</t>
  </si>
  <si>
    <t>3:5 7:1</t>
  </si>
  <si>
    <t>11:1 3:7</t>
  </si>
  <si>
    <t>1:11 7:3</t>
  </si>
  <si>
    <t>7:4 9:2</t>
  </si>
  <si>
    <t>4:7 2:9</t>
  </si>
  <si>
    <t>4:4 5:7</t>
  </si>
  <si>
    <t>4:4 7:5</t>
  </si>
  <si>
    <t>3:9 3:4</t>
  </si>
  <si>
    <t>9:3 4:3</t>
  </si>
  <si>
    <t>4:3 2:7</t>
  </si>
  <si>
    <t>3:4 7:2</t>
  </si>
  <si>
    <t>8:1 5:4</t>
  </si>
  <si>
    <t>1:8 4:5</t>
  </si>
  <si>
    <t>7:5 5:3</t>
  </si>
  <si>
    <t>5:7 3:5</t>
  </si>
  <si>
    <t>6:3 1:4</t>
  </si>
  <si>
    <t>3:6 4:1</t>
  </si>
  <si>
    <t>4:7 6:3</t>
  </si>
  <si>
    <t>7:4 3:6</t>
  </si>
  <si>
    <t>5:5 4:6</t>
  </si>
  <si>
    <t>5:5 6:4</t>
  </si>
  <si>
    <t>9:1 7:1</t>
  </si>
  <si>
    <t>1:9 1:7</t>
  </si>
  <si>
    <t>5:6 5:6</t>
  </si>
  <si>
    <t>6:5 6:5</t>
  </si>
  <si>
    <t>6:5 4 :1</t>
  </si>
  <si>
    <t>5:6 1:4</t>
  </si>
  <si>
    <t>7:3 7:3</t>
  </si>
  <si>
    <t>3:7 3:7</t>
  </si>
  <si>
    <t>6:2 8:1</t>
  </si>
  <si>
    <t>2:6 1:8</t>
  </si>
  <si>
    <t>5:7 7:1</t>
  </si>
  <si>
    <t>6:3 5:5</t>
  </si>
  <si>
    <t>3:6 5:5</t>
  </si>
  <si>
    <t>7:4 6:5</t>
  </si>
  <si>
    <t>4:7 5:6</t>
  </si>
  <si>
    <t>5:5 5:5</t>
  </si>
  <si>
    <t>4:7 2:5</t>
  </si>
  <si>
    <t>7:4 5:2</t>
  </si>
  <si>
    <t>4 : 4</t>
  </si>
  <si>
    <t>0 : 6</t>
  </si>
  <si>
    <t>6 : 0</t>
  </si>
  <si>
    <t>31-19</t>
  </si>
  <si>
    <t>28-23</t>
  </si>
  <si>
    <t>33-22</t>
  </si>
  <si>
    <t>26-26</t>
  </si>
  <si>
    <t>29-26</t>
  </si>
  <si>
    <t>24-29</t>
  </si>
  <si>
    <t>24-27</t>
  </si>
  <si>
    <t>35-26</t>
  </si>
  <si>
    <t>31-32</t>
  </si>
  <si>
    <t>24-33</t>
  </si>
  <si>
    <t>21-34</t>
  </si>
  <si>
    <t>23-32</t>
  </si>
  <si>
    <t>484 (130)</t>
  </si>
  <si>
    <t>496 (38)</t>
  </si>
  <si>
    <t>495 (33)</t>
  </si>
  <si>
    <t>489 (108)</t>
  </si>
  <si>
    <t>496 (52)</t>
  </si>
  <si>
    <t>448 (128)</t>
  </si>
  <si>
    <t>464 (91)</t>
  </si>
  <si>
    <t>475 (57)</t>
  </si>
  <si>
    <t>479 (43)</t>
  </si>
  <si>
    <t>470 (90)</t>
  </si>
  <si>
    <t>480 (90)</t>
  </si>
  <si>
    <t>454 (68)</t>
  </si>
  <si>
    <t>Кубок Вызова Группы</t>
  </si>
  <si>
    <t>Группа Геннадия Гусарова</t>
  </si>
  <si>
    <t>28-15</t>
  </si>
  <si>
    <t>24-12</t>
  </si>
  <si>
    <t>20-22</t>
  </si>
  <si>
    <t>25-12</t>
  </si>
  <si>
    <t>25-22</t>
  </si>
  <si>
    <t>13-34</t>
  </si>
  <si>
    <t>18-17</t>
  </si>
  <si>
    <t>14-26</t>
  </si>
  <si>
    <t>17-24</t>
  </si>
  <si>
    <t>199</t>
  </si>
  <si>
    <t>194</t>
  </si>
  <si>
    <t>170</t>
  </si>
  <si>
    <t>138</t>
  </si>
  <si>
    <t>166</t>
  </si>
  <si>
    <t>142</t>
  </si>
  <si>
    <t>179</t>
  </si>
  <si>
    <t>151</t>
  </si>
  <si>
    <t>168</t>
  </si>
  <si>
    <t>7</t>
  </si>
  <si>
    <t>Группа Юрия Суслопарова</t>
  </si>
  <si>
    <t>187</t>
  </si>
  <si>
    <t>183</t>
  </si>
  <si>
    <t>191</t>
  </si>
  <si>
    <t>155</t>
  </si>
  <si>
    <t>174</t>
  </si>
  <si>
    <t>172</t>
  </si>
  <si>
    <t>161</t>
  </si>
  <si>
    <t>146</t>
  </si>
  <si>
    <t>23-15</t>
  </si>
  <si>
    <t>18-13</t>
  </si>
  <si>
    <t>25-17</t>
  </si>
  <si>
    <t>22-14</t>
  </si>
  <si>
    <t>18-15</t>
  </si>
  <si>
    <t>18-22</t>
  </si>
  <si>
    <t>12-17</t>
  </si>
  <si>
    <t>14-23</t>
  </si>
  <si>
    <t>1 :2</t>
  </si>
  <si>
    <t>0 : 11</t>
  </si>
  <si>
    <t>11 : 0</t>
  </si>
  <si>
    <t>-</t>
  </si>
  <si>
    <t>За победу в тырнире.</t>
  </si>
  <si>
    <t>1/8 кубка вызова</t>
  </si>
  <si>
    <t>29-36</t>
  </si>
  <si>
    <t>Второй этап</t>
  </si>
  <si>
    <t>Группа 8</t>
  </si>
  <si>
    <t>Группа 9</t>
  </si>
  <si>
    <t>Группа 10</t>
  </si>
  <si>
    <t>Группа 11</t>
  </si>
  <si>
    <t>5-8</t>
  </si>
  <si>
    <t>42-15</t>
  </si>
  <si>
    <t>34-31</t>
  </si>
  <si>
    <t>20-38</t>
  </si>
  <si>
    <t>27-39</t>
  </si>
  <si>
    <t>27</t>
  </si>
  <si>
    <t>-18</t>
  </si>
  <si>
    <t>40-24</t>
  </si>
  <si>
    <t>27-26</t>
  </si>
  <si>
    <t>29-29</t>
  </si>
  <si>
    <t>24-41</t>
  </si>
  <si>
    <t>-17</t>
  </si>
  <si>
    <t>35-25</t>
  </si>
  <si>
    <t>29-31</t>
  </si>
  <si>
    <t>21-45</t>
  </si>
  <si>
    <t>-24</t>
  </si>
  <si>
    <t>52-15</t>
  </si>
  <si>
    <t>34-25</t>
  </si>
  <si>
    <t>22-36</t>
  </si>
  <si>
    <t>20-52</t>
  </si>
  <si>
    <t>37</t>
  </si>
  <si>
    <t>-14</t>
  </si>
  <si>
    <t>-32</t>
  </si>
  <si>
    <t>4:0 2:3</t>
  </si>
  <si>
    <t>0:4 3:2</t>
  </si>
  <si>
    <t>2:4 5:0</t>
  </si>
  <si>
    <t>4:2 0:5</t>
  </si>
  <si>
    <t>7-4</t>
  </si>
  <si>
    <t>3:5 1:2</t>
  </si>
  <si>
    <t>5:3 2:1</t>
  </si>
  <si>
    <t>6:1 2:2</t>
  </si>
  <si>
    <t>1:6 2:2</t>
  </si>
  <si>
    <t>3:3 1:4</t>
  </si>
  <si>
    <t>3:3 4:1</t>
  </si>
  <si>
    <t>4:1 4:1</t>
  </si>
  <si>
    <t>1:4 1:4</t>
  </si>
  <si>
    <t>8-2</t>
  </si>
  <si>
    <t>2-8</t>
  </si>
  <si>
    <t>0:5 0:5</t>
  </si>
  <si>
    <t>5:0 5:0</t>
  </si>
  <si>
    <t>0-10</t>
  </si>
  <si>
    <t>10-0</t>
  </si>
  <si>
    <t>57</t>
  </si>
  <si>
    <t>76</t>
  </si>
  <si>
    <t>3:7 6:5</t>
  </si>
  <si>
    <t>7:3 5:6</t>
  </si>
  <si>
    <t>8:3 19:0</t>
  </si>
  <si>
    <t>3:8 0:19</t>
  </si>
  <si>
    <t>4:4 5:4</t>
  </si>
  <si>
    <t>4:3 1:13</t>
  </si>
  <si>
    <t>3:4 13:1</t>
  </si>
  <si>
    <t>5:7 6:6</t>
  </si>
  <si>
    <t>7:5 6:6</t>
  </si>
  <si>
    <t>2:7 2:5</t>
  </si>
  <si>
    <t>7:2 5:2</t>
  </si>
  <si>
    <t>2:9 6:3</t>
  </si>
  <si>
    <t>9:2 3:6</t>
  </si>
  <si>
    <t>3:7 4:4</t>
  </si>
  <si>
    <t>7:3 4:4</t>
  </si>
  <si>
    <t>7:4 13:1</t>
  </si>
  <si>
    <t>4:7 1:13</t>
  </si>
  <si>
    <t>7:2 4:5</t>
  </si>
  <si>
    <t>2:7 5:4</t>
  </si>
  <si>
    <t>6:4 4:6</t>
  </si>
  <si>
    <t>4:6 6:4</t>
  </si>
  <si>
    <t>4:6 4:5</t>
  </si>
  <si>
    <t>4:4 4:5</t>
  </si>
  <si>
    <t>6:4 5:4</t>
  </si>
  <si>
    <t>6:8 4:6</t>
  </si>
  <si>
    <t>8:6 6:4</t>
  </si>
  <si>
    <t>4:5 5:5</t>
  </si>
  <si>
    <t>5:4 5:5</t>
  </si>
  <si>
    <t>2:7 2:7</t>
  </si>
  <si>
    <t>7:2 7:2</t>
  </si>
  <si>
    <t>4:6 4:7</t>
  </si>
  <si>
    <t>6:4 7:4</t>
  </si>
  <si>
    <t>8:4 4:6</t>
  </si>
  <si>
    <t>4:8 6:4</t>
  </si>
  <si>
    <t>10:2 4:3</t>
  </si>
  <si>
    <t>2:10 3:4</t>
  </si>
  <si>
    <t>6:4 9:3</t>
  </si>
  <si>
    <t>4:6 3:9</t>
  </si>
  <si>
    <t>5:2 4:7</t>
  </si>
  <si>
    <t>2:5 7:4</t>
  </si>
  <si>
    <t>5:8 4:4</t>
  </si>
  <si>
    <t>8:5 4:4</t>
  </si>
  <si>
    <t>1:9 6:7</t>
  </si>
  <si>
    <t>9:1 7:6</t>
  </si>
  <si>
    <t>2:6 4:11</t>
  </si>
  <si>
    <t>6:2 11:4</t>
  </si>
  <si>
    <t>13-15</t>
  </si>
  <si>
    <t>3:1 1:3</t>
  </si>
  <si>
    <t>1-3</t>
  </si>
  <si>
    <t>1:3 3:1</t>
  </si>
  <si>
    <t>4:1 0:2</t>
  </si>
  <si>
    <t>1:4 2:0</t>
  </si>
  <si>
    <t>3:2 2:2</t>
  </si>
  <si>
    <t>2:3 2:2</t>
  </si>
  <si>
    <t>2:3 0:5</t>
  </si>
  <si>
    <t>3:2 5:0</t>
  </si>
  <si>
    <t>1/4 кубка вызова</t>
  </si>
  <si>
    <t>23-24</t>
  </si>
  <si>
    <t>4:0 3:0</t>
  </si>
  <si>
    <t>0:4 0:3</t>
  </si>
  <si>
    <t>3:2 4:0</t>
  </si>
  <si>
    <t>2:3 0:4</t>
  </si>
  <si>
    <t>0-7</t>
  </si>
  <si>
    <t>7-0</t>
  </si>
  <si>
    <t>-7</t>
  </si>
  <si>
    <t>1/2 кубка вызова</t>
  </si>
  <si>
    <t>Финал кубка вызова</t>
  </si>
  <si>
    <t>11:1 8:1</t>
  </si>
  <si>
    <t>1:11 1:8</t>
  </si>
  <si>
    <t>7:5 3:3</t>
  </si>
  <si>
    <t>5:7 3:3</t>
  </si>
  <si>
    <t>8:5 8:2</t>
  </si>
  <si>
    <t>5:8 2:8</t>
  </si>
  <si>
    <t>9:1 8:4</t>
  </si>
  <si>
    <t>1:9 4:8</t>
  </si>
  <si>
    <t>5:2 4:2</t>
  </si>
  <si>
    <t>2:5 2:5</t>
  </si>
  <si>
    <t>8:4 6:4</t>
  </si>
  <si>
    <t>4:8 4:6</t>
  </si>
  <si>
    <t>36-17</t>
  </si>
  <si>
    <t>19</t>
  </si>
  <si>
    <t>38-25</t>
  </si>
  <si>
    <t>30-27</t>
  </si>
  <si>
    <t>15-50</t>
  </si>
  <si>
    <t>13</t>
  </si>
  <si>
    <t>-35</t>
  </si>
  <si>
    <t>0:4 2:2</t>
  </si>
  <si>
    <t>4:0 2:2</t>
  </si>
  <si>
    <t>2-6</t>
  </si>
  <si>
    <t>-4</t>
  </si>
  <si>
    <t>6-2</t>
  </si>
  <si>
    <t>24</t>
  </si>
  <si>
    <t>23</t>
  </si>
  <si>
    <t>22</t>
  </si>
  <si>
    <t>21</t>
  </si>
  <si>
    <t>17</t>
  </si>
  <si>
    <t>15</t>
  </si>
  <si>
    <t>0 : 1</t>
  </si>
  <si>
    <t>1 : 0</t>
  </si>
  <si>
    <t>1 :4</t>
  </si>
  <si>
    <t>3 :1</t>
  </si>
  <si>
    <t>11</t>
  </si>
  <si>
    <t>8</t>
  </si>
  <si>
    <t>55-31</t>
  </si>
  <si>
    <t>53-38</t>
  </si>
  <si>
    <t>52-42</t>
  </si>
  <si>
    <t>53-46</t>
  </si>
  <si>
    <t>50-38</t>
  </si>
  <si>
    <t>54-35</t>
  </si>
  <si>
    <t>48-37</t>
  </si>
  <si>
    <t>45-44</t>
  </si>
  <si>
    <t>45-45</t>
  </si>
  <si>
    <t>38-46</t>
  </si>
  <si>
    <t>46-43</t>
  </si>
  <si>
    <t>48-51</t>
  </si>
  <si>
    <t>512</t>
  </si>
  <si>
    <t>497</t>
  </si>
  <si>
    <t>500</t>
  </si>
  <si>
    <t>481</t>
  </si>
  <si>
    <t>504</t>
  </si>
  <si>
    <t>507</t>
  </si>
  <si>
    <t>471</t>
  </si>
  <si>
    <t>451</t>
  </si>
  <si>
    <t>491</t>
  </si>
  <si>
    <t>489</t>
  </si>
  <si>
    <t>469</t>
  </si>
  <si>
    <t>43-48</t>
  </si>
  <si>
    <t>41-49</t>
  </si>
  <si>
    <t>38-48</t>
  </si>
  <si>
    <t>-10</t>
  </si>
  <si>
    <t>45-56</t>
  </si>
  <si>
    <t>-11</t>
  </si>
  <si>
    <t>41-51</t>
  </si>
  <si>
    <t>39-61</t>
  </si>
  <si>
    <t>-22</t>
  </si>
  <si>
    <t>37-52</t>
  </si>
  <si>
    <t>449</t>
  </si>
  <si>
    <t>474</t>
  </si>
  <si>
    <t>441</t>
  </si>
  <si>
    <t>431</t>
  </si>
  <si>
    <t>450</t>
  </si>
  <si>
    <t>436</t>
  </si>
  <si>
    <t>452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</si>
</sst>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"/>
    <numFmt numFmtId="166" formatCode="#,##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Arial Cyr"/>
      <family val="0"/>
    </font>
    <font>
      <b/>
      <sz val="10"/>
      <name val="Arial Cyr"/>
      <family val="0"/>
    </font>
    <font>
      <b/>
      <sz val="10"/>
      <color indexed="63"/>
      <name val="Verdana"/>
      <family val="2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18"/>
      <name val="Calibri"/>
      <family val="2"/>
    </font>
    <font>
      <u val="single"/>
      <sz val="12"/>
      <color indexed="8"/>
      <name val="Verdana"/>
      <family val="2"/>
    </font>
    <font>
      <sz val="7"/>
      <color indexed="8"/>
      <name val="Times New Roman"/>
      <family val="1"/>
    </font>
    <font>
      <b/>
      <sz val="12"/>
      <color indexed="18"/>
      <name val="Calibri"/>
      <family val="2"/>
    </font>
    <font>
      <sz val="10"/>
      <color indexed="63"/>
      <name val="Verdana"/>
      <family val="2"/>
    </font>
    <font>
      <b/>
      <sz val="12"/>
      <color indexed="36"/>
      <name val="Arial CYR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56"/>
      <name val="Verdana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Verdana"/>
      <family val="2"/>
    </font>
    <font>
      <sz val="9"/>
      <color indexed="30"/>
      <name val="Verdana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Verdana"/>
      <family val="2"/>
    </font>
    <font>
      <sz val="16"/>
      <color indexed="30"/>
      <name val="Verdana"/>
      <family val="2"/>
    </font>
    <font>
      <b/>
      <sz val="11"/>
      <color indexed="3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0"/>
      <color rgb="FF333333"/>
      <name val="Verdana"/>
      <family val="2"/>
    </font>
    <font>
      <b/>
      <sz val="12"/>
      <color rgb="FF7030A0"/>
      <name val="Arial CYR"/>
      <family val="0"/>
    </font>
    <font>
      <sz val="11"/>
      <color theme="1"/>
      <name val="Verdana"/>
      <family val="2"/>
    </font>
    <font>
      <b/>
      <sz val="14"/>
      <color theme="1"/>
      <name val="Calibri"/>
      <family val="2"/>
    </font>
    <font>
      <sz val="10"/>
      <color rgb="FF333333"/>
      <name val="Verdana"/>
      <family val="2"/>
    </font>
    <font>
      <sz val="11"/>
      <color rgb="FF0070C0"/>
      <name val="Verdana"/>
      <family val="2"/>
    </font>
    <font>
      <sz val="9"/>
      <color rgb="FF0070C0"/>
      <name val="Verdana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1"/>
      <name val="Verdana"/>
      <family val="2"/>
    </font>
    <font>
      <sz val="16"/>
      <color rgb="FF0070C0"/>
      <name val="Verdana"/>
      <family val="2"/>
    </font>
    <font>
      <b/>
      <sz val="11"/>
      <color rgb="FF0070C0"/>
      <name val="Verdana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rgb="FF000080"/>
      <name val="Calibri"/>
      <family val="2"/>
    </font>
    <font>
      <u val="single"/>
      <sz val="12"/>
      <color rgb="FF000000"/>
      <name val="Verdana"/>
      <family val="2"/>
    </font>
    <font>
      <b/>
      <sz val="12"/>
      <color rgb="FF00008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rgb="FF66E238"/>
        <bgColor indexed="64"/>
      </patternFill>
    </fill>
    <fill>
      <patternFill patternType="solid">
        <fgColor rgb="FFF8D810"/>
        <bgColor indexed="64"/>
      </patternFill>
    </fill>
    <fill>
      <patternFill patternType="solid">
        <fgColor rgb="FFF7E76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838"/>
        <bgColor indexed="64"/>
      </patternFill>
    </fill>
    <fill>
      <patternFill patternType="solid">
        <fgColor rgb="FFC0FC20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BE66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/>
      <bottom style="medium"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double">
        <color theme="7" tint="-0.24993999302387238"/>
      </top>
      <bottom style="medium"/>
    </border>
    <border>
      <left/>
      <right style="double">
        <color theme="7" tint="-0.24993999302387238"/>
      </right>
      <top style="double">
        <color theme="7" tint="-0.24993999302387238"/>
      </top>
      <bottom style="medium"/>
    </border>
    <border>
      <left style="double">
        <color theme="7" tint="-0.24993999302387238"/>
      </left>
      <right style="medium"/>
      <top/>
      <bottom style="medium"/>
    </border>
    <border>
      <left/>
      <right style="double">
        <color theme="7" tint="-0.24993999302387238"/>
      </right>
      <top/>
      <bottom style="medium"/>
    </border>
    <border>
      <left/>
      <right style="medium"/>
      <top/>
      <bottom style="double">
        <color theme="7" tint="-0.24993999302387238"/>
      </bottom>
    </border>
    <border>
      <left style="double"/>
      <right style="double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double">
        <color theme="7" tint="-0.24993999302387238"/>
      </right>
      <top/>
      <bottom style="double">
        <color theme="7" tint="-0.24993999302387238"/>
      </bottom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/>
      <bottom/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/>
      <right style="medium"/>
      <top style="thin"/>
      <bottom style="double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 style="thick"/>
      <right style="medium"/>
      <top style="medium"/>
      <bottom style="thin"/>
    </border>
    <border>
      <left/>
      <right style="thick"/>
      <top style="medium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double"/>
      <right style="double"/>
      <top style="double"/>
      <bottom/>
    </border>
    <border>
      <left style="double">
        <color theme="7" tint="-0.24993999302387238"/>
      </left>
      <right/>
      <top style="double">
        <color theme="7" tint="-0.2499399930238723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/>
      <bottom style="thick"/>
    </border>
    <border>
      <left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right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75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165" fontId="16" fillId="33" borderId="10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right" wrapText="1"/>
    </xf>
    <xf numFmtId="165" fontId="15" fillId="0" borderId="0" xfId="0" applyNumberFormat="1" applyFont="1" applyAlignment="1">
      <alignment/>
    </xf>
    <xf numFmtId="0" fontId="16" fillId="35" borderId="11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right" wrapText="1"/>
    </xf>
    <xf numFmtId="0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 wrapText="1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76" fillId="0" borderId="13" xfId="0" applyFont="1" applyBorder="1" applyAlignment="1">
      <alignment horizontal="center" vertical="top" wrapText="1"/>
    </xf>
    <xf numFmtId="0" fontId="76" fillId="0" borderId="14" xfId="0" applyFont="1" applyBorder="1" applyAlignment="1">
      <alignment horizontal="center" vertical="top" wrapText="1"/>
    </xf>
    <xf numFmtId="0" fontId="77" fillId="0" borderId="15" xfId="0" applyFont="1" applyBorder="1" applyAlignment="1">
      <alignment horizontal="center" vertical="top" wrapText="1"/>
    </xf>
    <xf numFmtId="0" fontId="77" fillId="0" borderId="16" xfId="0" applyFont="1" applyBorder="1" applyAlignment="1">
      <alignment horizontal="center" vertical="top" wrapText="1"/>
    </xf>
    <xf numFmtId="0" fontId="77" fillId="0" borderId="17" xfId="0" applyFont="1" applyBorder="1" applyAlignment="1">
      <alignment horizontal="center" vertical="top" wrapText="1"/>
    </xf>
    <xf numFmtId="0" fontId="77" fillId="0" borderId="18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77" fillId="0" borderId="20" xfId="0" applyFont="1" applyBorder="1" applyAlignment="1">
      <alignment horizontal="center" vertical="top" wrapText="1"/>
    </xf>
    <xf numFmtId="0" fontId="0" fillId="36" borderId="0" xfId="0" applyFill="1" applyAlignment="1">
      <alignment vertical="top" wrapText="1"/>
    </xf>
    <xf numFmtId="0" fontId="0" fillId="0" borderId="0" xfId="0" applyAlignment="1">
      <alignment wrapText="1"/>
    </xf>
    <xf numFmtId="0" fontId="76" fillId="0" borderId="21" xfId="0" applyFont="1" applyBorder="1" applyAlignment="1">
      <alignment horizontal="center" vertical="top" wrapText="1"/>
    </xf>
    <xf numFmtId="0" fontId="76" fillId="0" borderId="22" xfId="0" applyFont="1" applyBorder="1" applyAlignment="1">
      <alignment horizontal="center" vertical="top" wrapText="1"/>
    </xf>
    <xf numFmtId="0" fontId="76" fillId="0" borderId="23" xfId="0" applyFont="1" applyBorder="1" applyAlignment="1">
      <alignment horizontal="center" vertical="top" wrapText="1"/>
    </xf>
    <xf numFmtId="0" fontId="77" fillId="0" borderId="24" xfId="0" applyFont="1" applyBorder="1" applyAlignment="1">
      <alignment horizontal="center" vertical="top" wrapText="1"/>
    </xf>
    <xf numFmtId="0" fontId="77" fillId="0" borderId="25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26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 horizontal="center"/>
    </xf>
    <xf numFmtId="0" fontId="63" fillId="0" borderId="0" xfId="0" applyFont="1" applyAlignment="1">
      <alignment/>
    </xf>
    <xf numFmtId="0" fontId="77" fillId="0" borderId="33" xfId="0" applyFont="1" applyBorder="1" applyAlignment="1">
      <alignment horizontal="center" vertical="top" wrapText="1"/>
    </xf>
    <xf numFmtId="0" fontId="77" fillId="0" borderId="34" xfId="0" applyFont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wrapText="1"/>
    </xf>
    <xf numFmtId="49" fontId="78" fillId="37" borderId="35" xfId="0" applyNumberFormat="1" applyFont="1" applyFill="1" applyBorder="1" applyAlignment="1">
      <alignment horizontal="center"/>
    </xf>
    <xf numFmtId="49" fontId="78" fillId="38" borderId="35" xfId="0" applyNumberFormat="1" applyFont="1" applyFill="1" applyBorder="1" applyAlignment="1">
      <alignment horizontal="center"/>
    </xf>
    <xf numFmtId="49" fontId="78" fillId="39" borderId="35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10" xfId="0" applyNumberFormat="1" applyFont="1" applyFill="1" applyBorder="1" applyAlignment="1">
      <alignment horizontal="center" wrapText="1"/>
    </xf>
    <xf numFmtId="1" fontId="18" fillId="0" borderId="10" xfId="0" applyNumberFormat="1" applyFont="1" applyFill="1" applyBorder="1" applyAlignment="1">
      <alignment horizontal="center" wrapText="1"/>
    </xf>
    <xf numFmtId="49" fontId="16" fillId="0" borderId="36" xfId="0" applyNumberFormat="1" applyFont="1" applyFill="1" applyBorder="1" applyAlignment="1">
      <alignment wrapText="1"/>
    </xf>
    <xf numFmtId="0" fontId="18" fillId="0" borderId="36" xfId="0" applyFont="1" applyFill="1" applyBorder="1" applyAlignment="1">
      <alignment wrapText="1"/>
    </xf>
    <xf numFmtId="0" fontId="16" fillId="0" borderId="36" xfId="0" applyFont="1" applyFill="1" applyBorder="1" applyAlignment="1">
      <alignment wrapText="1"/>
    </xf>
    <xf numFmtId="0" fontId="18" fillId="0" borderId="36" xfId="0" applyFont="1" applyFill="1" applyBorder="1" applyAlignment="1">
      <alignment/>
    </xf>
    <xf numFmtId="0" fontId="16" fillId="0" borderId="37" xfId="0" applyFont="1" applyFill="1" applyBorder="1" applyAlignment="1">
      <alignment wrapText="1"/>
    </xf>
    <xf numFmtId="0" fontId="18" fillId="0" borderId="37" xfId="0" applyFont="1" applyFill="1" applyBorder="1" applyAlignment="1">
      <alignment/>
    </xf>
    <xf numFmtId="1" fontId="79" fillId="33" borderId="38" xfId="0" applyNumberFormat="1" applyFont="1" applyFill="1" applyBorder="1" applyAlignment="1">
      <alignment horizontal="right" vertical="center"/>
    </xf>
    <xf numFmtId="0" fontId="79" fillId="33" borderId="39" xfId="0" applyFont="1" applyFill="1" applyBorder="1" applyAlignment="1">
      <alignment horizontal="left" vertical="center"/>
    </xf>
    <xf numFmtId="0" fontId="16" fillId="33" borderId="40" xfId="0" applyFont="1" applyFill="1" applyBorder="1" applyAlignment="1">
      <alignment horizontal="center" vertical="center" wrapText="1"/>
    </xf>
    <xf numFmtId="165" fontId="16" fillId="33" borderId="41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wrapText="1"/>
    </xf>
    <xf numFmtId="49" fontId="18" fillId="0" borderId="41" xfId="0" applyNumberFormat="1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6" fillId="0" borderId="42" xfId="0" applyNumberFormat="1" applyFont="1" applyFill="1" applyBorder="1" applyAlignment="1">
      <alignment horizontal="center" wrapText="1"/>
    </xf>
    <xf numFmtId="165" fontId="15" fillId="0" borderId="4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" fontId="8" fillId="40" borderId="15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1" fontId="8" fillId="40" borderId="51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49" fontId="6" fillId="0" borderId="55" xfId="0" applyNumberFormat="1" applyFont="1" applyFill="1" applyBorder="1" applyAlignment="1">
      <alignment horizontal="center" vertical="center"/>
    </xf>
    <xf numFmtId="1" fontId="8" fillId="4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" fontId="8" fillId="40" borderId="4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1" fontId="8" fillId="40" borderId="59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164" fontId="0" fillId="0" borderId="0" xfId="0" applyNumberFormat="1" applyAlignment="1">
      <alignment/>
    </xf>
    <xf numFmtId="0" fontId="80" fillId="0" borderId="51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0" xfId="0" applyAlignment="1">
      <alignment/>
    </xf>
    <xf numFmtId="49" fontId="77" fillId="0" borderId="33" xfId="0" applyNumberFormat="1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0" xfId="0" applyAlignment="1">
      <alignment/>
    </xf>
    <xf numFmtId="165" fontId="79" fillId="33" borderId="39" xfId="0" applyNumberFormat="1" applyFont="1" applyFill="1" applyBorder="1" applyAlignment="1">
      <alignment horizontal="left" vertical="center"/>
    </xf>
    <xf numFmtId="165" fontId="16" fillId="0" borderId="41" xfId="0" applyNumberFormat="1" applyFont="1" applyFill="1" applyBorder="1" applyAlignment="1">
      <alignment horizontal="center" wrapText="1"/>
    </xf>
    <xf numFmtId="165" fontId="16" fillId="0" borderId="70" xfId="0" applyNumberFormat="1" applyFont="1" applyFill="1" applyBorder="1" applyAlignment="1">
      <alignment horizontal="center" wrapText="1"/>
    </xf>
    <xf numFmtId="166" fontId="79" fillId="33" borderId="39" xfId="0" applyNumberFormat="1" applyFont="1" applyFill="1" applyBorder="1" applyAlignment="1">
      <alignment horizontal="left" vertical="center"/>
    </xf>
    <xf numFmtId="166" fontId="16" fillId="33" borderId="41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7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1" xfId="0" applyFont="1" applyBorder="1" applyAlignment="1">
      <alignment vertical="center"/>
    </xf>
    <xf numFmtId="1" fontId="5" fillId="0" borderId="51" xfId="0" applyNumberFormat="1" applyFont="1" applyFill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1" fontId="8" fillId="40" borderId="58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1" fontId="5" fillId="2" borderId="51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1" fontId="8" fillId="40" borderId="64" xfId="0" applyNumberFormat="1" applyFont="1" applyFill="1" applyBorder="1" applyAlignment="1">
      <alignment horizontal="center" vertical="center"/>
    </xf>
    <xf numFmtId="1" fontId="5" fillId="2" borderId="64" xfId="0" applyNumberFormat="1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3" fillId="2" borderId="64" xfId="0" applyNumberFormat="1" applyFont="1" applyFill="1" applyBorder="1" applyAlignment="1">
      <alignment horizontal="center" vertical="center"/>
    </xf>
    <xf numFmtId="164" fontId="3" fillId="2" borderId="64" xfId="0" applyNumberFormat="1" applyFont="1" applyFill="1" applyBorder="1" applyAlignment="1">
      <alignment horizontal="center" vertical="center"/>
    </xf>
    <xf numFmtId="164" fontId="3" fillId="2" borderId="71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164" fontId="3" fillId="0" borderId="72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5" fillId="0" borderId="4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5" fillId="41" borderId="0" xfId="0" applyFont="1" applyFill="1" applyAlignment="1">
      <alignment/>
    </xf>
    <xf numFmtId="49" fontId="3" fillId="0" borderId="58" xfId="0" applyNumberFormat="1" applyFont="1" applyBorder="1" applyAlignment="1">
      <alignment vertical="center"/>
    </xf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3" fillId="0" borderId="73" xfId="0" applyFont="1" applyBorder="1" applyAlignment="1">
      <alignment horizontal="center" vertical="center"/>
    </xf>
    <xf numFmtId="0" fontId="0" fillId="0" borderId="0" xfId="0" applyAlignment="1">
      <alignment/>
    </xf>
    <xf numFmtId="49" fontId="3" fillId="0" borderId="6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74" fillId="0" borderId="30" xfId="0" applyNumberFormat="1" applyFont="1" applyFill="1" applyBorder="1" applyAlignment="1">
      <alignment horizont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wrapText="1"/>
    </xf>
    <xf numFmtId="49" fontId="3" fillId="0" borderId="47" xfId="0" applyNumberFormat="1" applyFont="1" applyFill="1" applyBorder="1" applyAlignment="1">
      <alignment horizontal="center" vertical="center"/>
    </xf>
    <xf numFmtId="0" fontId="74" fillId="0" borderId="49" xfId="0" applyNumberFormat="1" applyFont="1" applyFill="1" applyBorder="1" applyAlignment="1">
      <alignment horizontal="center"/>
    </xf>
    <xf numFmtId="0" fontId="74" fillId="0" borderId="32" xfId="0" applyNumberFormat="1" applyFont="1" applyFill="1" applyBorder="1" applyAlignment="1">
      <alignment horizontal="center"/>
    </xf>
    <xf numFmtId="0" fontId="16" fillId="42" borderId="11" xfId="0" applyFont="1" applyFill="1" applyBorder="1" applyAlignment="1">
      <alignment horizontal="right" wrapText="1"/>
    </xf>
    <xf numFmtId="0" fontId="0" fillId="0" borderId="0" xfId="0" applyAlignment="1">
      <alignment/>
    </xf>
    <xf numFmtId="0" fontId="82" fillId="37" borderId="35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72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75" fillId="0" borderId="0" xfId="0" applyNumberFormat="1" applyFont="1" applyAlignment="1">
      <alignment/>
    </xf>
    <xf numFmtId="0" fontId="74" fillId="0" borderId="0" xfId="0" applyNumberFormat="1" applyFont="1" applyAlignment="1">
      <alignment horizontal="center"/>
    </xf>
    <xf numFmtId="0" fontId="74" fillId="0" borderId="0" xfId="0" applyNumberFormat="1" applyFont="1" applyAlignment="1">
      <alignment horizontal="right"/>
    </xf>
    <xf numFmtId="0" fontId="82" fillId="43" borderId="75" xfId="0" applyNumberFormat="1" applyFont="1" applyFill="1" applyBorder="1" applyAlignment="1">
      <alignment vertical="center"/>
    </xf>
    <xf numFmtId="0" fontId="82" fillId="43" borderId="76" xfId="0" applyNumberFormat="1" applyFont="1" applyFill="1" applyBorder="1" applyAlignment="1">
      <alignment vertical="center"/>
    </xf>
    <xf numFmtId="0" fontId="82" fillId="43" borderId="76" xfId="0" applyNumberFormat="1" applyFont="1" applyFill="1" applyBorder="1" applyAlignment="1">
      <alignment/>
    </xf>
    <xf numFmtId="0" fontId="82" fillId="43" borderId="76" xfId="0" applyNumberFormat="1" applyFont="1" applyFill="1" applyBorder="1" applyAlignment="1">
      <alignment horizontal="center"/>
    </xf>
    <xf numFmtId="0" fontId="82" fillId="37" borderId="77" xfId="0" applyNumberFormat="1" applyFont="1" applyFill="1" applyBorder="1" applyAlignment="1">
      <alignment horizontal="center" vertical="center"/>
    </xf>
    <xf numFmtId="0" fontId="82" fillId="37" borderId="35" xfId="0" applyNumberFormat="1" applyFont="1" applyFill="1" applyBorder="1" applyAlignment="1">
      <alignment horizontal="center" vertical="center"/>
    </xf>
    <xf numFmtId="0" fontId="82" fillId="37" borderId="35" xfId="0" applyNumberFormat="1" applyFont="1" applyFill="1" applyBorder="1" applyAlignment="1">
      <alignment horizontal="center"/>
    </xf>
    <xf numFmtId="0" fontId="78" fillId="37" borderId="35" xfId="0" applyNumberFormat="1" applyFont="1" applyFill="1" applyBorder="1" applyAlignment="1">
      <alignment horizontal="center"/>
    </xf>
    <xf numFmtId="0" fontId="82" fillId="38" borderId="77" xfId="0" applyNumberFormat="1" applyFont="1" applyFill="1" applyBorder="1" applyAlignment="1">
      <alignment horizontal="right" vertical="center"/>
    </xf>
    <xf numFmtId="0" fontId="78" fillId="38" borderId="35" xfId="0" applyNumberFormat="1" applyFont="1" applyFill="1" applyBorder="1" applyAlignment="1">
      <alignment horizontal="center"/>
    </xf>
    <xf numFmtId="0" fontId="82" fillId="38" borderId="35" xfId="0" applyNumberFormat="1" applyFont="1" applyFill="1" applyBorder="1" applyAlignment="1">
      <alignment horizontal="center"/>
    </xf>
    <xf numFmtId="0" fontId="0" fillId="44" borderId="78" xfId="0" applyNumberFormat="1" applyFill="1" applyBorder="1" applyAlignment="1">
      <alignment horizontal="center"/>
    </xf>
    <xf numFmtId="0" fontId="82" fillId="39" borderId="77" xfId="0" applyNumberFormat="1" applyFont="1" applyFill="1" applyBorder="1" applyAlignment="1">
      <alignment horizontal="right" vertical="center"/>
    </xf>
    <xf numFmtId="0" fontId="82" fillId="39" borderId="35" xfId="0" applyNumberFormat="1" applyFont="1" applyFill="1" applyBorder="1" applyAlignment="1">
      <alignment vertical="center"/>
    </xf>
    <xf numFmtId="0" fontId="78" fillId="39" borderId="35" xfId="0" applyNumberFormat="1" applyFont="1" applyFill="1" applyBorder="1" applyAlignment="1">
      <alignment horizontal="center"/>
    </xf>
    <xf numFmtId="0" fontId="82" fillId="39" borderId="35" xfId="0" applyNumberFormat="1" applyFont="1" applyFill="1" applyBorder="1" applyAlignment="1">
      <alignment horizontal="center"/>
    </xf>
    <xf numFmtId="0" fontId="82" fillId="43" borderId="79" xfId="0" applyNumberFormat="1" applyFont="1" applyFill="1" applyBorder="1" applyAlignment="1">
      <alignment vertical="center"/>
    </xf>
    <xf numFmtId="0" fontId="82" fillId="43" borderId="80" xfId="0" applyNumberFormat="1" applyFont="1" applyFill="1" applyBorder="1" applyAlignment="1">
      <alignment vertical="center"/>
    </xf>
    <xf numFmtId="0" fontId="82" fillId="39" borderId="81" xfId="0" applyNumberFormat="1" applyFont="1" applyFill="1" applyBorder="1" applyAlignment="1">
      <alignment horizontal="right" vertical="center"/>
    </xf>
    <xf numFmtId="0" fontId="82" fillId="43" borderId="82" xfId="0" applyNumberFormat="1" applyFont="1" applyFill="1" applyBorder="1" applyAlignment="1">
      <alignment/>
    </xf>
    <xf numFmtId="0" fontId="82" fillId="43" borderId="83" xfId="0" applyNumberFormat="1" applyFont="1" applyFill="1" applyBorder="1" applyAlignment="1">
      <alignment horizontal="center"/>
    </xf>
    <xf numFmtId="0" fontId="82" fillId="37" borderId="77" xfId="0" applyNumberFormat="1" applyFont="1" applyFill="1" applyBorder="1" applyAlignment="1">
      <alignment horizontal="center"/>
    </xf>
    <xf numFmtId="0" fontId="82" fillId="38" borderId="77" xfId="0" applyNumberFormat="1" applyFont="1" applyFill="1" applyBorder="1" applyAlignment="1">
      <alignment horizontal="right"/>
    </xf>
    <xf numFmtId="0" fontId="78" fillId="38" borderId="35" xfId="0" applyNumberFormat="1" applyFont="1" applyFill="1" applyBorder="1" applyAlignment="1">
      <alignment/>
    </xf>
    <xf numFmtId="0" fontId="82" fillId="39" borderId="77" xfId="0" applyNumberFormat="1" applyFont="1" applyFill="1" applyBorder="1" applyAlignment="1">
      <alignment horizontal="right"/>
    </xf>
    <xf numFmtId="0" fontId="78" fillId="39" borderId="35" xfId="0" applyNumberFormat="1" applyFont="1" applyFill="1" applyBorder="1" applyAlignment="1">
      <alignment/>
    </xf>
    <xf numFmtId="0" fontId="78" fillId="45" borderId="35" xfId="0" applyNumberFormat="1" applyFont="1" applyFill="1" applyBorder="1" applyAlignment="1">
      <alignment horizontal="center"/>
    </xf>
    <xf numFmtId="0" fontId="82" fillId="45" borderId="35" xfId="0" applyNumberFormat="1" applyFont="1" applyFill="1" applyBorder="1" applyAlignment="1">
      <alignment horizontal="center"/>
    </xf>
    <xf numFmtId="0" fontId="78" fillId="46" borderId="35" xfId="0" applyNumberFormat="1" applyFont="1" applyFill="1" applyBorder="1" applyAlignment="1">
      <alignment/>
    </xf>
    <xf numFmtId="0" fontId="78" fillId="46" borderId="35" xfId="0" applyNumberFormat="1" applyFont="1" applyFill="1" applyBorder="1" applyAlignment="1">
      <alignment horizontal="center"/>
    </xf>
    <xf numFmtId="0" fontId="82" fillId="46" borderId="35" xfId="0" applyNumberFormat="1" applyFont="1" applyFill="1" applyBorder="1" applyAlignment="1">
      <alignment horizontal="center"/>
    </xf>
    <xf numFmtId="0" fontId="82" fillId="38" borderId="35" xfId="0" applyFont="1" applyFill="1" applyBorder="1" applyAlignment="1">
      <alignment horizontal="center" vertical="center" wrapText="1"/>
    </xf>
    <xf numFmtId="0" fontId="82" fillId="39" borderId="35" xfId="0" applyFont="1" applyFill="1" applyBorder="1" applyAlignment="1">
      <alignment horizontal="center" vertical="center" wrapText="1"/>
    </xf>
    <xf numFmtId="0" fontId="82" fillId="43" borderId="80" xfId="0" applyFont="1" applyFill="1" applyBorder="1" applyAlignment="1">
      <alignment horizontal="center" vertical="center" wrapText="1"/>
    </xf>
    <xf numFmtId="0" fontId="82" fillId="39" borderId="84" xfId="0" applyFont="1" applyFill="1" applyBorder="1" applyAlignment="1">
      <alignment horizontal="center" vertical="center" wrapText="1"/>
    </xf>
    <xf numFmtId="49" fontId="82" fillId="43" borderId="76" xfId="0" applyNumberFormat="1" applyFont="1" applyFill="1" applyBorder="1" applyAlignment="1">
      <alignment/>
    </xf>
    <xf numFmtId="49" fontId="78" fillId="43" borderId="76" xfId="0" applyNumberFormat="1" applyFont="1" applyFill="1" applyBorder="1" applyAlignment="1">
      <alignment/>
    </xf>
    <xf numFmtId="49" fontId="82" fillId="37" borderId="35" xfId="0" applyNumberFormat="1" applyFont="1" applyFill="1" applyBorder="1" applyAlignment="1">
      <alignment horizontal="center"/>
    </xf>
    <xf numFmtId="49" fontId="82" fillId="37" borderId="35" xfId="0" applyNumberFormat="1" applyFont="1" applyFill="1" applyBorder="1" applyAlignment="1">
      <alignment horizontal="center" vertical="center" wrapText="1"/>
    </xf>
    <xf numFmtId="49" fontId="82" fillId="38" borderId="35" xfId="0" applyNumberFormat="1" applyFont="1" applyFill="1" applyBorder="1" applyAlignment="1">
      <alignment horizontal="center" vertical="center" wrapText="1"/>
    </xf>
    <xf numFmtId="49" fontId="82" fillId="39" borderId="35" xfId="0" applyNumberFormat="1" applyFont="1" applyFill="1" applyBorder="1" applyAlignment="1">
      <alignment horizontal="center" vertical="center" wrapText="1"/>
    </xf>
    <xf numFmtId="49" fontId="82" fillId="43" borderId="80" xfId="0" applyNumberFormat="1" applyFont="1" applyFill="1" applyBorder="1" applyAlignment="1">
      <alignment horizontal="center" vertical="center" wrapText="1"/>
    </xf>
    <xf numFmtId="49" fontId="82" fillId="39" borderId="84" xfId="0" applyNumberFormat="1" applyFont="1" applyFill="1" applyBorder="1" applyAlignment="1">
      <alignment horizontal="center" vertical="center" wrapText="1"/>
    </xf>
    <xf numFmtId="0" fontId="78" fillId="39" borderId="35" xfId="0" applyNumberFormat="1" applyFont="1" applyFill="1" applyBorder="1" applyAlignment="1">
      <alignment vertical="center"/>
    </xf>
    <xf numFmtId="0" fontId="78" fillId="38" borderId="35" xfId="0" applyNumberFormat="1" applyFont="1" applyFill="1" applyBorder="1" applyAlignment="1">
      <alignment vertical="center"/>
    </xf>
    <xf numFmtId="49" fontId="82" fillId="38" borderId="35" xfId="0" applyNumberFormat="1" applyFont="1" applyFill="1" applyBorder="1" applyAlignment="1">
      <alignment vertical="center"/>
    </xf>
    <xf numFmtId="0" fontId="78" fillId="39" borderId="8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3" fillId="0" borderId="4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vertical="center"/>
    </xf>
    <xf numFmtId="49" fontId="3" fillId="0" borderId="52" xfId="0" applyNumberFormat="1" applyFont="1" applyBorder="1" applyAlignment="1">
      <alignment vertical="center"/>
    </xf>
    <xf numFmtId="49" fontId="3" fillId="0" borderId="56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" fontId="8" fillId="40" borderId="63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" fontId="8" fillId="40" borderId="2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49" fontId="5" fillId="0" borderId="86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5" fillId="0" borderId="87" xfId="0" applyFont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164" fontId="5" fillId="0" borderId="74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64" fontId="34" fillId="0" borderId="63" xfId="0" applyNumberFormat="1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64" fontId="34" fillId="0" borderId="17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49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63" fillId="0" borderId="0" xfId="0" applyNumberFormat="1" applyFont="1" applyFill="1" applyAlignment="1">
      <alignment horizontal="center"/>
    </xf>
    <xf numFmtId="0" fontId="29" fillId="47" borderId="64" xfId="0" applyFont="1" applyFill="1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0" fontId="29" fillId="47" borderId="51" xfId="0" applyFont="1" applyFill="1" applyBorder="1" applyAlignment="1">
      <alignment horizontal="center" vertical="center"/>
    </xf>
    <xf numFmtId="49" fontId="31" fillId="0" borderId="67" xfId="0" applyNumberFormat="1" applyFont="1" applyBorder="1" applyAlignment="1">
      <alignment horizontal="center" vertical="center"/>
    </xf>
    <xf numFmtId="0" fontId="29" fillId="48" borderId="51" xfId="0" applyFont="1" applyFill="1" applyBorder="1" applyAlignment="1">
      <alignment horizontal="center" vertical="center"/>
    </xf>
    <xf numFmtId="0" fontId="29" fillId="49" borderId="51" xfId="0" applyFont="1" applyFill="1" applyBorder="1" applyAlignment="1">
      <alignment horizontal="center" vertical="center"/>
    </xf>
    <xf numFmtId="0" fontId="29" fillId="49" borderId="65" xfId="0" applyFont="1" applyFill="1" applyBorder="1" applyAlignment="1">
      <alignment horizontal="center" vertical="center"/>
    </xf>
    <xf numFmtId="49" fontId="31" fillId="0" borderId="89" xfId="0" applyNumberFormat="1" applyFont="1" applyBorder="1" applyAlignment="1">
      <alignment horizontal="center" vertical="center"/>
    </xf>
    <xf numFmtId="49" fontId="5" fillId="50" borderId="90" xfId="0" applyNumberFormat="1" applyFont="1" applyFill="1" applyBorder="1" applyAlignment="1">
      <alignment vertical="center"/>
    </xf>
    <xf numFmtId="49" fontId="5" fillId="50" borderId="91" xfId="0" applyNumberFormat="1" applyFont="1" applyFill="1" applyBorder="1" applyAlignment="1">
      <alignment vertical="center"/>
    </xf>
    <xf numFmtId="49" fontId="5" fillId="50" borderId="92" xfId="0" applyNumberFormat="1" applyFont="1" applyFill="1" applyBorder="1" applyAlignment="1">
      <alignment vertical="center"/>
    </xf>
    <xf numFmtId="49" fontId="5" fillId="50" borderId="52" xfId="0" applyNumberFormat="1" applyFont="1" applyFill="1" applyBorder="1" applyAlignment="1">
      <alignment vertical="center"/>
    </xf>
    <xf numFmtId="49" fontId="5" fillId="50" borderId="93" xfId="0" applyNumberFormat="1" applyFont="1" applyFill="1" applyBorder="1" applyAlignment="1">
      <alignment vertical="center"/>
    </xf>
    <xf numFmtId="49" fontId="5" fillId="50" borderId="53" xfId="0" applyNumberFormat="1" applyFont="1" applyFill="1" applyBorder="1" applyAlignment="1">
      <alignment vertical="center"/>
    </xf>
    <xf numFmtId="49" fontId="3" fillId="50" borderId="52" xfId="0" applyNumberFormat="1" applyFont="1" applyFill="1" applyBorder="1" applyAlignment="1">
      <alignment vertical="center"/>
    </xf>
    <xf numFmtId="49" fontId="3" fillId="50" borderId="93" xfId="0" applyNumberFormat="1" applyFont="1" applyFill="1" applyBorder="1" applyAlignment="1">
      <alignment vertical="center"/>
    </xf>
    <xf numFmtId="49" fontId="3" fillId="50" borderId="53" xfId="0" applyNumberFormat="1" applyFont="1" applyFill="1" applyBorder="1" applyAlignment="1">
      <alignment vertical="center"/>
    </xf>
    <xf numFmtId="0" fontId="3" fillId="51" borderId="52" xfId="0" applyNumberFormat="1" applyFont="1" applyFill="1" applyBorder="1" applyAlignment="1">
      <alignment vertical="center"/>
    </xf>
    <xf numFmtId="0" fontId="3" fillId="51" borderId="93" xfId="0" applyNumberFormat="1" applyFont="1" applyFill="1" applyBorder="1" applyAlignment="1">
      <alignment vertical="center"/>
    </xf>
    <xf numFmtId="0" fontId="3" fillId="51" borderId="53" xfId="0" applyNumberFormat="1" applyFont="1" applyFill="1" applyBorder="1" applyAlignment="1">
      <alignment vertical="center"/>
    </xf>
    <xf numFmtId="0" fontId="3" fillId="52" borderId="52" xfId="0" applyNumberFormat="1" applyFont="1" applyFill="1" applyBorder="1" applyAlignment="1">
      <alignment vertical="center"/>
    </xf>
    <xf numFmtId="0" fontId="3" fillId="52" borderId="93" xfId="0" applyNumberFormat="1" applyFont="1" applyFill="1" applyBorder="1" applyAlignment="1">
      <alignment vertical="center"/>
    </xf>
    <xf numFmtId="0" fontId="3" fillId="52" borderId="53" xfId="0" applyNumberFormat="1" applyFont="1" applyFill="1" applyBorder="1" applyAlignment="1">
      <alignment vertical="center"/>
    </xf>
    <xf numFmtId="0" fontId="3" fillId="52" borderId="59" xfId="0" applyNumberFormat="1" applyFont="1" applyFill="1" applyBorder="1" applyAlignment="1">
      <alignment vertical="center"/>
    </xf>
    <xf numFmtId="0" fontId="3" fillId="52" borderId="94" xfId="0" applyNumberFormat="1" applyFont="1" applyFill="1" applyBorder="1" applyAlignment="1">
      <alignment vertical="center"/>
    </xf>
    <xf numFmtId="0" fontId="3" fillId="52" borderId="60" xfId="0" applyNumberFormat="1" applyFont="1" applyFill="1" applyBorder="1" applyAlignment="1">
      <alignment vertical="center"/>
    </xf>
    <xf numFmtId="0" fontId="5" fillId="50" borderId="91" xfId="0" applyNumberFormat="1" applyFont="1" applyFill="1" applyBorder="1" applyAlignment="1">
      <alignment vertical="center"/>
    </xf>
    <xf numFmtId="0" fontId="5" fillId="50" borderId="95" xfId="0" applyNumberFormat="1" applyFont="1" applyFill="1" applyBorder="1" applyAlignment="1">
      <alignment vertical="center"/>
    </xf>
    <xf numFmtId="0" fontId="5" fillId="50" borderId="93" xfId="0" applyNumberFormat="1" applyFont="1" applyFill="1" applyBorder="1" applyAlignment="1">
      <alignment vertical="center"/>
    </xf>
    <xf numFmtId="0" fontId="5" fillId="50" borderId="96" xfId="0" applyNumberFormat="1" applyFont="1" applyFill="1" applyBorder="1" applyAlignment="1">
      <alignment vertical="center"/>
    </xf>
    <xf numFmtId="0" fontId="3" fillId="50" borderId="93" xfId="0" applyNumberFormat="1" applyFont="1" applyFill="1" applyBorder="1" applyAlignment="1">
      <alignment vertical="center"/>
    </xf>
    <xf numFmtId="0" fontId="3" fillId="50" borderId="96" xfId="0" applyNumberFormat="1" applyFont="1" applyFill="1" applyBorder="1" applyAlignment="1">
      <alignment vertical="center"/>
    </xf>
    <xf numFmtId="0" fontId="3" fillId="51" borderId="96" xfId="0" applyNumberFormat="1" applyFont="1" applyFill="1" applyBorder="1" applyAlignment="1">
      <alignment vertical="center"/>
    </xf>
    <xf numFmtId="0" fontId="3" fillId="52" borderId="96" xfId="0" applyNumberFormat="1" applyFont="1" applyFill="1" applyBorder="1" applyAlignment="1">
      <alignment vertical="center"/>
    </xf>
    <xf numFmtId="0" fontId="3" fillId="52" borderId="97" xfId="0" applyNumberFormat="1" applyFont="1" applyFill="1" applyBorder="1" applyAlignment="1">
      <alignment vertical="center"/>
    </xf>
    <xf numFmtId="49" fontId="5" fillId="0" borderId="52" xfId="0" applyNumberFormat="1" applyFont="1" applyBorder="1" applyAlignment="1">
      <alignment/>
    </xf>
    <xf numFmtId="0" fontId="5" fillId="0" borderId="93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0" xfId="0" applyAlignment="1">
      <alignment/>
    </xf>
    <xf numFmtId="0" fontId="82" fillId="37" borderId="77" xfId="0" applyFont="1" applyFill="1" applyBorder="1" applyAlignment="1">
      <alignment horizontal="center" vertical="center" wrapText="1"/>
    </xf>
    <xf numFmtId="0" fontId="82" fillId="38" borderId="77" xfId="0" applyFont="1" applyFill="1" applyBorder="1" applyAlignment="1">
      <alignment horizontal="right" vertical="center" wrapText="1"/>
    </xf>
    <xf numFmtId="0" fontId="82" fillId="39" borderId="77" xfId="0" applyFont="1" applyFill="1" applyBorder="1" applyAlignment="1">
      <alignment horizontal="right" vertical="center" wrapText="1"/>
    </xf>
    <xf numFmtId="0" fontId="82" fillId="39" borderId="81" xfId="0" applyFont="1" applyFill="1" applyBorder="1" applyAlignment="1">
      <alignment horizontal="right" vertical="center" wrapText="1"/>
    </xf>
    <xf numFmtId="0" fontId="82" fillId="43" borderId="76" xfId="0" applyFont="1" applyFill="1" applyBorder="1" applyAlignment="1">
      <alignment vertical="center" wrapText="1"/>
    </xf>
    <xf numFmtId="0" fontId="82" fillId="43" borderId="83" xfId="0" applyFont="1" applyFill="1" applyBorder="1" applyAlignment="1">
      <alignment vertical="center" wrapText="1"/>
    </xf>
    <xf numFmtId="0" fontId="82" fillId="43" borderId="75" xfId="0" applyFont="1" applyFill="1" applyBorder="1" applyAlignment="1">
      <alignment vertical="center" wrapText="1"/>
    </xf>
    <xf numFmtId="0" fontId="82" fillId="43" borderId="79" xfId="0" applyFont="1" applyFill="1" applyBorder="1" applyAlignment="1">
      <alignment vertical="center" wrapText="1"/>
    </xf>
    <xf numFmtId="0" fontId="82" fillId="43" borderId="80" xfId="0" applyFont="1" applyFill="1" applyBorder="1" applyAlignment="1">
      <alignment vertical="center" wrapText="1"/>
    </xf>
    <xf numFmtId="0" fontId="0" fillId="44" borderId="78" xfId="0" applyFill="1" applyBorder="1" applyAlignment="1">
      <alignment horizontal="center"/>
    </xf>
    <xf numFmtId="0" fontId="82" fillId="43" borderId="76" xfId="0" applyFont="1" applyFill="1" applyBorder="1" applyAlignment="1">
      <alignment horizontal="center" vertical="center" wrapText="1"/>
    </xf>
    <xf numFmtId="49" fontId="78" fillId="46" borderId="35" xfId="0" applyNumberFormat="1" applyFont="1" applyFill="1" applyBorder="1" applyAlignment="1">
      <alignment horizontal="center"/>
    </xf>
    <xf numFmtId="0" fontId="78" fillId="38" borderId="35" xfId="0" applyFont="1" applyFill="1" applyBorder="1" applyAlignment="1">
      <alignment vertical="center" wrapText="1"/>
    </xf>
    <xf numFmtId="0" fontId="78" fillId="39" borderId="35" xfId="0" applyFont="1" applyFill="1" applyBorder="1" applyAlignment="1">
      <alignment vertical="center" wrapText="1"/>
    </xf>
    <xf numFmtId="49" fontId="78" fillId="38" borderId="35" xfId="0" applyNumberFormat="1" applyFont="1" applyFill="1" applyBorder="1" applyAlignment="1">
      <alignment vertical="center" wrapText="1"/>
    </xf>
    <xf numFmtId="0" fontId="78" fillId="39" borderId="84" xfId="0" applyFont="1" applyFill="1" applyBorder="1" applyAlignment="1">
      <alignment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75" fillId="0" borderId="0" xfId="0" applyNumberFormat="1" applyFont="1" applyAlignment="1">
      <alignment/>
    </xf>
    <xf numFmtId="49" fontId="82" fillId="43" borderId="76" xfId="0" applyNumberFormat="1" applyFont="1" applyFill="1" applyBorder="1" applyAlignment="1">
      <alignment vertical="center" wrapText="1"/>
    </xf>
    <xf numFmtId="49" fontId="82" fillId="38" borderId="35" xfId="0" applyNumberFormat="1" applyFont="1" applyFill="1" applyBorder="1" applyAlignment="1">
      <alignment horizontal="center"/>
    </xf>
    <xf numFmtId="49" fontId="82" fillId="45" borderId="35" xfId="0" applyNumberFormat="1" applyFont="1" applyFill="1" applyBorder="1" applyAlignment="1">
      <alignment horizontal="center"/>
    </xf>
    <xf numFmtId="49" fontId="82" fillId="39" borderId="35" xfId="0" applyNumberFormat="1" applyFont="1" applyFill="1" applyBorder="1" applyAlignment="1">
      <alignment horizontal="center"/>
    </xf>
    <xf numFmtId="49" fontId="82" fillId="46" borderId="35" xfId="0" applyNumberFormat="1" applyFont="1" applyFill="1" applyBorder="1" applyAlignment="1">
      <alignment horizontal="center"/>
    </xf>
    <xf numFmtId="0" fontId="29" fillId="47" borderId="47" xfId="0" applyFont="1" applyFill="1" applyBorder="1" applyAlignment="1">
      <alignment horizontal="center" vertical="center"/>
    </xf>
    <xf numFmtId="0" fontId="3" fillId="47" borderId="51" xfId="0" applyFont="1" applyFill="1" applyBorder="1" applyAlignment="1">
      <alignment horizontal="left" vertical="center"/>
    </xf>
    <xf numFmtId="0" fontId="3" fillId="47" borderId="47" xfId="0" applyFont="1" applyFill="1" applyBorder="1" applyAlignment="1">
      <alignment horizontal="left" vertical="center"/>
    </xf>
    <xf numFmtId="0" fontId="3" fillId="47" borderId="91" xfId="52" applyFont="1" applyFill="1" applyBorder="1" applyAlignment="1">
      <alignment vertical="center"/>
      <protection/>
    </xf>
    <xf numFmtId="0" fontId="3" fillId="47" borderId="92" xfId="52" applyFont="1" applyFill="1" applyBorder="1" applyAlignment="1">
      <alignment vertical="center"/>
      <protection/>
    </xf>
    <xf numFmtId="0" fontId="3" fillId="47" borderId="93" xfId="52" applyFont="1" applyFill="1" applyBorder="1" applyAlignment="1">
      <alignment vertical="center"/>
      <protection/>
    </xf>
    <xf numFmtId="0" fontId="3" fillId="47" borderId="53" xfId="52" applyFont="1" applyFill="1" applyBorder="1" applyAlignment="1">
      <alignment vertical="center"/>
      <protection/>
    </xf>
    <xf numFmtId="0" fontId="3" fillId="48" borderId="93" xfId="52" applyFont="1" applyFill="1" applyBorder="1" applyAlignment="1">
      <alignment vertical="center"/>
      <protection/>
    </xf>
    <xf numFmtId="0" fontId="3" fillId="48" borderId="53" xfId="52" applyFont="1" applyFill="1" applyBorder="1" applyAlignment="1">
      <alignment vertical="center"/>
      <protection/>
    </xf>
    <xf numFmtId="0" fontId="3" fillId="49" borderId="93" xfId="52" applyFont="1" applyFill="1" applyBorder="1" applyAlignment="1">
      <alignment vertical="center"/>
      <protection/>
    </xf>
    <xf numFmtId="0" fontId="3" fillId="49" borderId="53" xfId="52" applyFont="1" applyFill="1" applyBorder="1" applyAlignment="1">
      <alignment vertical="center"/>
      <protection/>
    </xf>
    <xf numFmtId="0" fontId="3" fillId="49" borderId="94" xfId="52" applyFont="1" applyFill="1" applyBorder="1" applyAlignment="1">
      <alignment vertical="center"/>
      <protection/>
    </xf>
    <xf numFmtId="0" fontId="3" fillId="49" borderId="60" xfId="52" applyFont="1" applyFill="1" applyBorder="1" applyAlignment="1">
      <alignment vertical="center"/>
      <protection/>
    </xf>
    <xf numFmtId="0" fontId="3" fillId="47" borderId="90" xfId="0" applyFont="1" applyFill="1" applyBorder="1" applyAlignment="1">
      <alignment horizontal="left" vertical="center"/>
    </xf>
    <xf numFmtId="0" fontId="3" fillId="47" borderId="52" xfId="0" applyFont="1" applyFill="1" applyBorder="1" applyAlignment="1">
      <alignment horizontal="left" vertical="center"/>
    </xf>
    <xf numFmtId="0" fontId="3" fillId="48" borderId="52" xfId="0" applyFont="1" applyFill="1" applyBorder="1" applyAlignment="1">
      <alignment horizontal="left" vertical="center"/>
    </xf>
    <xf numFmtId="0" fontId="3" fillId="47" borderId="48" xfId="0" applyFont="1" applyFill="1" applyBorder="1" applyAlignment="1">
      <alignment horizontal="left" vertical="center"/>
    </xf>
    <xf numFmtId="0" fontId="3" fillId="49" borderId="52" xfId="0" applyFont="1" applyFill="1" applyBorder="1" applyAlignment="1">
      <alignment horizontal="left" vertical="center"/>
    </xf>
    <xf numFmtId="0" fontId="3" fillId="49" borderId="98" xfId="0" applyFont="1" applyFill="1" applyBorder="1" applyAlignment="1">
      <alignment horizontal="left" vertical="center"/>
    </xf>
    <xf numFmtId="0" fontId="80" fillId="0" borderId="64" xfId="0" applyFont="1" applyBorder="1" applyAlignment="1">
      <alignment horizontal="center"/>
    </xf>
    <xf numFmtId="49" fontId="6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3" fillId="48" borderId="52" xfId="0" applyFont="1" applyFill="1" applyBorder="1" applyAlignment="1">
      <alignment horizontal="left" vertical="center"/>
    </xf>
    <xf numFmtId="0" fontId="3" fillId="47" borderId="90" xfId="0" applyFont="1" applyFill="1" applyBorder="1" applyAlignment="1">
      <alignment horizontal="left" vertical="center"/>
    </xf>
    <xf numFmtId="0" fontId="3" fillId="47" borderId="52" xfId="0" applyFont="1" applyFill="1" applyBorder="1" applyAlignment="1">
      <alignment horizontal="left" vertical="center"/>
    </xf>
    <xf numFmtId="0" fontId="3" fillId="48" borderId="94" xfId="52" applyFont="1" applyFill="1" applyBorder="1" applyAlignment="1">
      <alignment vertical="center"/>
      <protection/>
    </xf>
    <xf numFmtId="0" fontId="3" fillId="48" borderId="60" xfId="52" applyFont="1" applyFill="1" applyBorder="1" applyAlignment="1">
      <alignment vertical="center"/>
      <protection/>
    </xf>
    <xf numFmtId="0" fontId="3" fillId="47" borderId="64" xfId="0" applyFont="1" applyFill="1" applyBorder="1" applyAlignment="1">
      <alignment horizontal="left" vertical="center"/>
    </xf>
    <xf numFmtId="0" fontId="3" fillId="48" borderId="51" xfId="0" applyFont="1" applyFill="1" applyBorder="1" applyAlignment="1">
      <alignment horizontal="left" vertical="center"/>
    </xf>
    <xf numFmtId="49" fontId="3" fillId="47" borderId="47" xfId="0" applyNumberFormat="1" applyFont="1" applyFill="1" applyBorder="1" applyAlignment="1">
      <alignment horizontal="left" vertical="center"/>
    </xf>
    <xf numFmtId="0" fontId="29" fillId="48" borderId="58" xfId="0" applyFont="1" applyFill="1" applyBorder="1" applyAlignment="1">
      <alignment horizontal="center" vertical="center"/>
    </xf>
    <xf numFmtId="0" fontId="3" fillId="48" borderId="58" xfId="0" applyFont="1" applyFill="1" applyBorder="1" applyAlignment="1">
      <alignment horizontal="left" vertical="center"/>
    </xf>
    <xf numFmtId="0" fontId="3" fillId="48" borderId="59" xfId="0" applyFont="1" applyFill="1" applyBorder="1" applyAlignment="1">
      <alignment horizontal="left" vertical="center"/>
    </xf>
    <xf numFmtId="49" fontId="31" fillId="0" borderId="6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5" fillId="0" borderId="64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164" fontId="3" fillId="0" borderId="64" xfId="0" applyNumberFormat="1" applyFont="1" applyFill="1" applyBorder="1" applyAlignment="1">
      <alignment horizontal="center" vertical="center"/>
    </xf>
    <xf numFmtId="164" fontId="3" fillId="0" borderId="71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64" fontId="3" fillId="0" borderId="58" xfId="0" applyNumberFormat="1" applyFont="1" applyFill="1" applyBorder="1" applyAlignment="1">
      <alignment horizontal="center" vertical="center"/>
    </xf>
    <xf numFmtId="166" fontId="18" fillId="0" borderId="41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83" fillId="0" borderId="13" xfId="0" applyFont="1" applyBorder="1" applyAlignment="1">
      <alignment horizontal="center" vertical="center"/>
    </xf>
    <xf numFmtId="0" fontId="83" fillId="0" borderId="45" xfId="0" applyFont="1" applyBorder="1" applyAlignment="1">
      <alignment horizontal="center" vertical="center"/>
    </xf>
    <xf numFmtId="0" fontId="83" fillId="0" borderId="45" xfId="0" applyFont="1" applyFill="1" applyBorder="1" applyAlignment="1">
      <alignment horizontal="center" vertical="center"/>
    </xf>
    <xf numFmtId="49" fontId="83" fillId="0" borderId="45" xfId="0" applyNumberFormat="1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49" fontId="83" fillId="0" borderId="12" xfId="0" applyNumberFormat="1" applyFont="1" applyFill="1" applyBorder="1" applyAlignment="1">
      <alignment horizontal="center" vertical="center"/>
    </xf>
    <xf numFmtId="1" fontId="84" fillId="40" borderId="51" xfId="0" applyNumberFormat="1" applyFont="1" applyFill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51" xfId="0" applyFont="1" applyBorder="1" applyAlignment="1">
      <alignment vertical="center"/>
    </xf>
    <xf numFmtId="49" fontId="83" fillId="0" borderId="51" xfId="0" applyNumberFormat="1" applyFont="1" applyFill="1" applyBorder="1" applyAlignment="1">
      <alignment horizontal="center" vertical="center"/>
    </xf>
    <xf numFmtId="1" fontId="83" fillId="0" borderId="51" xfId="0" applyNumberFormat="1" applyFont="1" applyFill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49" fontId="83" fillId="0" borderId="51" xfId="0" applyNumberFormat="1" applyFont="1" applyBorder="1" applyAlignment="1">
      <alignment horizontal="center" vertical="center"/>
    </xf>
    <xf numFmtId="164" fontId="83" fillId="0" borderId="51" xfId="0" applyNumberFormat="1" applyFont="1" applyBorder="1" applyAlignment="1">
      <alignment horizontal="center" vertical="center"/>
    </xf>
    <xf numFmtId="164" fontId="83" fillId="0" borderId="16" xfId="0" applyNumberFormat="1" applyFont="1" applyFill="1" applyBorder="1" applyAlignment="1">
      <alignment horizontal="center" vertical="center"/>
    </xf>
    <xf numFmtId="0" fontId="83" fillId="0" borderId="19" xfId="0" applyFont="1" applyBorder="1" applyAlignment="1">
      <alignment vertical="center"/>
    </xf>
    <xf numFmtId="0" fontId="83" fillId="0" borderId="58" xfId="0" applyFont="1" applyBorder="1" applyAlignment="1">
      <alignment vertical="center"/>
    </xf>
    <xf numFmtId="49" fontId="83" fillId="0" borderId="58" xfId="0" applyNumberFormat="1" applyFont="1" applyFill="1" applyBorder="1" applyAlignment="1">
      <alignment horizontal="center" vertical="center"/>
    </xf>
    <xf numFmtId="1" fontId="84" fillId="40" borderId="58" xfId="0" applyNumberFormat="1" applyFont="1" applyFill="1" applyBorder="1" applyAlignment="1">
      <alignment horizontal="center" vertical="center"/>
    </xf>
    <xf numFmtId="1" fontId="83" fillId="0" borderId="58" xfId="0" applyNumberFormat="1" applyFont="1" applyFill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49" fontId="83" fillId="0" borderId="58" xfId="0" applyNumberFormat="1" applyFont="1" applyBorder="1" applyAlignment="1">
      <alignment horizontal="center" vertical="center"/>
    </xf>
    <xf numFmtId="164" fontId="83" fillId="0" borderId="58" xfId="0" applyNumberFormat="1" applyFont="1" applyBorder="1" applyAlignment="1">
      <alignment horizontal="center" vertical="center"/>
    </xf>
    <xf numFmtId="164" fontId="83" fillId="0" borderId="72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5" fillId="0" borderId="0" xfId="0" applyFont="1" applyAlignment="1">
      <alignment horizontal="center"/>
    </xf>
    <xf numFmtId="49" fontId="85" fillId="0" borderId="0" xfId="0" applyNumberFormat="1" applyFont="1" applyAlignment="1">
      <alignment horizontal="center"/>
    </xf>
    <xf numFmtId="0" fontId="83" fillId="53" borderId="63" xfId="0" applyFont="1" applyFill="1" applyBorder="1" applyAlignment="1">
      <alignment vertical="center"/>
    </xf>
    <xf numFmtId="0" fontId="83" fillId="53" borderId="64" xfId="0" applyFont="1" applyFill="1" applyBorder="1" applyAlignment="1">
      <alignment vertical="center"/>
    </xf>
    <xf numFmtId="49" fontId="83" fillId="53" borderId="64" xfId="0" applyNumberFormat="1" applyFont="1" applyFill="1" applyBorder="1" applyAlignment="1">
      <alignment horizontal="center" vertical="center"/>
    </xf>
    <xf numFmtId="1" fontId="83" fillId="53" borderId="64" xfId="0" applyNumberFormat="1" applyFont="1" applyFill="1" applyBorder="1" applyAlignment="1">
      <alignment horizontal="center" vertical="center"/>
    </xf>
    <xf numFmtId="0" fontId="83" fillId="53" borderId="64" xfId="0" applyFont="1" applyFill="1" applyBorder="1" applyAlignment="1">
      <alignment horizontal="center" vertical="center"/>
    </xf>
    <xf numFmtId="164" fontId="83" fillId="53" borderId="64" xfId="0" applyNumberFormat="1" applyFont="1" applyFill="1" applyBorder="1" applyAlignment="1">
      <alignment horizontal="center" vertical="center"/>
    </xf>
    <xf numFmtId="164" fontId="83" fillId="53" borderId="71" xfId="0" applyNumberFormat="1" applyFont="1" applyFill="1" applyBorder="1" applyAlignment="1">
      <alignment horizontal="center" vertical="center"/>
    </xf>
    <xf numFmtId="0" fontId="85" fillId="53" borderId="29" xfId="0" applyNumberFormat="1" applyFont="1" applyFill="1" applyBorder="1" applyAlignment="1">
      <alignment horizontal="center"/>
    </xf>
    <xf numFmtId="0" fontId="83" fillId="53" borderId="17" xfId="0" applyFont="1" applyFill="1" applyBorder="1" applyAlignment="1">
      <alignment vertical="center"/>
    </xf>
    <xf numFmtId="0" fontId="83" fillId="53" borderId="51" xfId="0" applyFont="1" applyFill="1" applyBorder="1" applyAlignment="1">
      <alignment vertical="center"/>
    </xf>
    <xf numFmtId="49" fontId="83" fillId="53" borderId="51" xfId="0" applyNumberFormat="1" applyFont="1" applyFill="1" applyBorder="1" applyAlignment="1">
      <alignment horizontal="center" vertical="center"/>
    </xf>
    <xf numFmtId="1" fontId="83" fillId="53" borderId="51" xfId="0" applyNumberFormat="1" applyFont="1" applyFill="1" applyBorder="1" applyAlignment="1">
      <alignment horizontal="center" vertical="center"/>
    </xf>
    <xf numFmtId="0" fontId="83" fillId="53" borderId="51" xfId="0" applyFont="1" applyFill="1" applyBorder="1" applyAlignment="1">
      <alignment horizontal="center" vertical="center"/>
    </xf>
    <xf numFmtId="164" fontId="83" fillId="53" borderId="51" xfId="0" applyNumberFormat="1" applyFont="1" applyFill="1" applyBorder="1" applyAlignment="1">
      <alignment horizontal="center" vertical="center"/>
    </xf>
    <xf numFmtId="164" fontId="83" fillId="53" borderId="16" xfId="0" applyNumberFormat="1" applyFont="1" applyFill="1" applyBorder="1" applyAlignment="1">
      <alignment horizontal="center" vertical="center"/>
    </xf>
    <xf numFmtId="0" fontId="85" fillId="53" borderId="30" xfId="0" applyNumberFormat="1" applyFont="1" applyFill="1" applyBorder="1" applyAlignment="1">
      <alignment horizontal="center"/>
    </xf>
    <xf numFmtId="0" fontId="85" fillId="0" borderId="30" xfId="0" applyNumberFormat="1" applyFont="1" applyBorder="1" applyAlignment="1">
      <alignment horizontal="center"/>
    </xf>
    <xf numFmtId="0" fontId="85" fillId="0" borderId="32" xfId="0" applyNumberFormat="1" applyFont="1" applyBorder="1" applyAlignment="1">
      <alignment horizontal="center"/>
    </xf>
    <xf numFmtId="0" fontId="3" fillId="2" borderId="37" xfId="0" applyFont="1" applyFill="1" applyBorder="1" applyAlignment="1">
      <alignment vertical="center"/>
    </xf>
    <xf numFmtId="1" fontId="5" fillId="2" borderId="5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49" fontId="3" fillId="2" borderId="58" xfId="0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64" fontId="3" fillId="2" borderId="58" xfId="0" applyNumberFormat="1" applyFont="1" applyFill="1" applyBorder="1" applyAlignment="1">
      <alignment horizontal="center" vertical="center"/>
    </xf>
    <xf numFmtId="164" fontId="3" fillId="2" borderId="7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83" fillId="53" borderId="47" xfId="0" applyFont="1" applyFill="1" applyBorder="1" applyAlignment="1">
      <alignment vertical="center"/>
    </xf>
    <xf numFmtId="0" fontId="83" fillId="0" borderId="99" xfId="0" applyFont="1" applyBorder="1" applyAlignment="1">
      <alignment vertical="center"/>
    </xf>
    <xf numFmtId="165" fontId="16" fillId="42" borderId="41" xfId="0" applyNumberFormat="1" applyFont="1" applyFill="1" applyBorder="1" applyAlignment="1">
      <alignment horizontal="center" wrapText="1"/>
    </xf>
    <xf numFmtId="49" fontId="87" fillId="53" borderId="51" xfId="0" applyNumberFormat="1" applyFont="1" applyFill="1" applyBorder="1" applyAlignment="1">
      <alignment wrapText="1"/>
    </xf>
    <xf numFmtId="0" fontId="17" fillId="0" borderId="100" xfId="0" applyFont="1" applyFill="1" applyBorder="1" applyAlignment="1">
      <alignment horizontal="center"/>
    </xf>
    <xf numFmtId="0" fontId="16" fillId="0" borderId="100" xfId="0" applyNumberFormat="1" applyFont="1" applyFill="1" applyBorder="1" applyAlignment="1">
      <alignment horizontal="center" wrapText="1"/>
    </xf>
    <xf numFmtId="49" fontId="78" fillId="39" borderId="35" xfId="0" applyNumberFormat="1" applyFont="1" applyFill="1" applyBorder="1" applyAlignment="1">
      <alignment/>
    </xf>
    <xf numFmtId="49" fontId="3" fillId="0" borderId="90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95" xfId="0" applyNumberFormat="1" applyFont="1" applyFill="1" applyBorder="1" applyAlignment="1">
      <alignment horizontal="center" vertical="center"/>
    </xf>
    <xf numFmtId="49" fontId="3" fillId="0" borderId="96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3" fillId="0" borderId="12" xfId="0" applyNumberFormat="1" applyFon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49" fontId="78" fillId="45" borderId="35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49" fontId="3" fillId="54" borderId="51" xfId="0" applyNumberFormat="1" applyFont="1" applyFill="1" applyBorder="1" applyAlignment="1">
      <alignment horizontal="center" vertical="center"/>
    </xf>
    <xf numFmtId="49" fontId="3" fillId="54" borderId="58" xfId="0" applyNumberFormat="1" applyFont="1" applyFill="1" applyBorder="1" applyAlignment="1">
      <alignment horizontal="center" vertical="center"/>
    </xf>
    <xf numFmtId="1" fontId="8" fillId="54" borderId="64" xfId="0" applyNumberFormat="1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3" fillId="0" borderId="65" xfId="0" applyFont="1" applyFill="1" applyBorder="1" applyAlignment="1">
      <alignment vertical="center"/>
    </xf>
    <xf numFmtId="0" fontId="3" fillId="0" borderId="7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97" xfId="0" applyNumberFormat="1" applyFont="1" applyFill="1" applyBorder="1" applyAlignment="1">
      <alignment horizontal="center" vertical="center"/>
    </xf>
    <xf numFmtId="166" fontId="18" fillId="34" borderId="41" xfId="0" applyNumberFormat="1" applyFont="1" applyFill="1" applyBorder="1" applyAlignment="1">
      <alignment horizontal="center" wrapText="1"/>
    </xf>
    <xf numFmtId="165" fontId="16" fillId="34" borderId="41" xfId="0" applyNumberFormat="1" applyFont="1" applyFill="1" applyBorder="1" applyAlignment="1">
      <alignment horizontal="center" wrapText="1"/>
    </xf>
    <xf numFmtId="49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right" vertical="center" wrapText="1"/>
    </xf>
    <xf numFmtId="49" fontId="7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0" fillId="0" borderId="29" xfId="0" applyNumberFormat="1" applyFill="1" applyBorder="1" applyAlignment="1">
      <alignment horizontal="center"/>
    </xf>
    <xf numFmtId="0" fontId="0" fillId="0" borderId="0" xfId="0" applyAlignment="1">
      <alignment/>
    </xf>
    <xf numFmtId="0" fontId="89" fillId="0" borderId="0" xfId="0" applyFont="1" applyFill="1" applyBorder="1" applyAlignment="1">
      <alignment vertical="center"/>
    </xf>
    <xf numFmtId="0" fontId="83" fillId="0" borderId="17" xfId="0" applyFont="1" applyFill="1" applyBorder="1" applyAlignment="1">
      <alignment vertical="center"/>
    </xf>
    <xf numFmtId="0" fontId="83" fillId="0" borderId="47" xfId="0" applyFont="1" applyFill="1" applyBorder="1" applyAlignment="1">
      <alignment vertical="center"/>
    </xf>
    <xf numFmtId="0" fontId="83" fillId="0" borderId="51" xfId="0" applyFont="1" applyFill="1" applyBorder="1" applyAlignment="1">
      <alignment horizontal="center" vertical="center"/>
    </xf>
    <xf numFmtId="164" fontId="83" fillId="0" borderId="51" xfId="0" applyNumberFormat="1" applyFont="1" applyFill="1" applyBorder="1" applyAlignment="1">
      <alignment horizontal="center" vertical="center"/>
    </xf>
    <xf numFmtId="49" fontId="85" fillId="0" borderId="30" xfId="0" applyNumberFormat="1" applyFont="1" applyFill="1" applyBorder="1" applyAlignment="1">
      <alignment horizontal="center"/>
    </xf>
    <xf numFmtId="49" fontId="85" fillId="0" borderId="30" xfId="0" applyNumberFormat="1" applyFont="1" applyBorder="1" applyAlignment="1">
      <alignment horizontal="center"/>
    </xf>
    <xf numFmtId="49" fontId="85" fillId="0" borderId="32" xfId="0" applyNumberFormat="1" applyFont="1" applyBorder="1" applyAlignment="1">
      <alignment horizontal="center"/>
    </xf>
    <xf numFmtId="49" fontId="83" fillId="0" borderId="58" xfId="0" applyNumberFormat="1" applyFont="1" applyBorder="1" applyAlignment="1">
      <alignment vertical="center"/>
    </xf>
    <xf numFmtId="1" fontId="0" fillId="2" borderId="49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7" fillId="0" borderId="101" xfId="0" applyFont="1" applyBorder="1" applyAlignment="1">
      <alignment horizontal="center" vertical="top" wrapText="1"/>
    </xf>
    <xf numFmtId="0" fontId="77" fillId="0" borderId="102" xfId="0" applyFont="1" applyBorder="1" applyAlignment="1">
      <alignment horizontal="center" vertical="top" wrapText="1"/>
    </xf>
    <xf numFmtId="0" fontId="77" fillId="0" borderId="9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37" xfId="0" applyFont="1" applyFill="1" applyBorder="1" applyAlignment="1">
      <alignment wrapText="1"/>
    </xf>
    <xf numFmtId="0" fontId="18" fillId="0" borderId="10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83" fillId="53" borderId="18" xfId="0" applyNumberFormat="1" applyFont="1" applyFill="1" applyBorder="1" applyAlignment="1">
      <alignment horizontal="center" vertical="center"/>
    </xf>
    <xf numFmtId="164" fontId="83" fillId="0" borderId="20" xfId="0" applyNumberFormat="1" applyFont="1" applyFill="1" applyBorder="1" applyAlignment="1">
      <alignment horizontal="center" vertical="center"/>
    </xf>
    <xf numFmtId="0" fontId="85" fillId="0" borderId="32" xfId="0" applyNumberFormat="1" applyFont="1" applyFill="1" applyBorder="1" applyAlignment="1">
      <alignment horizontal="center"/>
    </xf>
    <xf numFmtId="0" fontId="83" fillId="34" borderId="63" xfId="0" applyFont="1" applyFill="1" applyBorder="1" applyAlignment="1">
      <alignment vertical="center"/>
    </xf>
    <xf numFmtId="49" fontId="83" fillId="34" borderId="64" xfId="0" applyNumberFormat="1" applyFont="1" applyFill="1" applyBorder="1" applyAlignment="1">
      <alignment horizontal="center" vertical="center"/>
    </xf>
    <xf numFmtId="1" fontId="83" fillId="34" borderId="64" xfId="0" applyNumberFormat="1" applyFont="1" applyFill="1" applyBorder="1" applyAlignment="1">
      <alignment horizontal="center" vertical="center"/>
    </xf>
    <xf numFmtId="0" fontId="83" fillId="34" borderId="64" xfId="0" applyFont="1" applyFill="1" applyBorder="1" applyAlignment="1">
      <alignment horizontal="center" vertical="center"/>
    </xf>
    <xf numFmtId="164" fontId="83" fillId="34" borderId="64" xfId="0" applyNumberFormat="1" applyFont="1" applyFill="1" applyBorder="1" applyAlignment="1">
      <alignment horizontal="center" vertical="center"/>
    </xf>
    <xf numFmtId="164" fontId="83" fillId="34" borderId="71" xfId="0" applyNumberFormat="1" applyFont="1" applyFill="1" applyBorder="1" applyAlignment="1">
      <alignment horizontal="center" vertical="center"/>
    </xf>
    <xf numFmtId="0" fontId="85" fillId="34" borderId="29" xfId="0" applyNumberFormat="1" applyFont="1" applyFill="1" applyBorder="1" applyAlignment="1">
      <alignment horizontal="center"/>
    </xf>
    <xf numFmtId="0" fontId="83" fillId="12" borderId="17" xfId="0" applyFont="1" applyFill="1" applyBorder="1" applyAlignment="1">
      <alignment vertical="center"/>
    </xf>
    <xf numFmtId="49" fontId="83" fillId="12" borderId="51" xfId="0" applyNumberFormat="1" applyFont="1" applyFill="1" applyBorder="1" applyAlignment="1">
      <alignment horizontal="center" vertical="center"/>
    </xf>
    <xf numFmtId="1" fontId="83" fillId="12" borderId="51" xfId="0" applyNumberFormat="1" applyFont="1" applyFill="1" applyBorder="1" applyAlignment="1">
      <alignment horizontal="center" vertical="center"/>
    </xf>
    <xf numFmtId="0" fontId="83" fillId="12" borderId="51" xfId="0" applyFont="1" applyFill="1" applyBorder="1" applyAlignment="1">
      <alignment horizontal="center" vertical="center"/>
    </xf>
    <xf numFmtId="164" fontId="83" fillId="12" borderId="51" xfId="0" applyNumberFormat="1" applyFont="1" applyFill="1" applyBorder="1" applyAlignment="1">
      <alignment horizontal="center" vertical="center"/>
    </xf>
    <xf numFmtId="164" fontId="83" fillId="12" borderId="18" xfId="0" applyNumberFormat="1" applyFont="1" applyFill="1" applyBorder="1" applyAlignment="1">
      <alignment horizontal="center" vertical="center"/>
    </xf>
    <xf numFmtId="0" fontId="85" fillId="12" borderId="29" xfId="0" applyNumberFormat="1" applyFont="1" applyFill="1" applyBorder="1" applyAlignment="1">
      <alignment horizontal="center"/>
    </xf>
    <xf numFmtId="0" fontId="90" fillId="34" borderId="64" xfId="0" applyFont="1" applyFill="1" applyBorder="1" applyAlignment="1">
      <alignment vertical="center"/>
    </xf>
    <xf numFmtId="0" fontId="90" fillId="53" borderId="51" xfId="0" applyFont="1" applyFill="1" applyBorder="1" applyAlignment="1">
      <alignment vertical="center"/>
    </xf>
    <xf numFmtId="0" fontId="90" fillId="12" borderId="47" xfId="0" applyFont="1" applyFill="1" applyBorder="1" applyAlignment="1">
      <alignment vertical="center"/>
    </xf>
    <xf numFmtId="0" fontId="18" fillId="34" borderId="36" xfId="0" applyFont="1" applyFill="1" applyBorder="1" applyAlignment="1">
      <alignment/>
    </xf>
    <xf numFmtId="0" fontId="18" fillId="34" borderId="40" xfId="0" applyNumberFormat="1" applyFont="1" applyFill="1" applyBorder="1" applyAlignment="1">
      <alignment horizontal="center" wrapText="1"/>
    </xf>
    <xf numFmtId="0" fontId="18" fillId="34" borderId="10" xfId="0" applyNumberFormat="1" applyFont="1" applyFill="1" applyBorder="1" applyAlignment="1">
      <alignment horizontal="center" wrapText="1"/>
    </xf>
    <xf numFmtId="1" fontId="18" fillId="34" borderId="10" xfId="0" applyNumberFormat="1" applyFont="1" applyFill="1" applyBorder="1" applyAlignment="1">
      <alignment horizontal="center" wrapText="1"/>
    </xf>
    <xf numFmtId="0" fontId="17" fillId="34" borderId="4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6" fillId="34" borderId="10" xfId="0" applyNumberFormat="1" applyFont="1" applyFill="1" applyBorder="1" applyAlignment="1">
      <alignment horizontal="center" wrapText="1"/>
    </xf>
    <xf numFmtId="0" fontId="17" fillId="34" borderId="10" xfId="0" applyNumberFormat="1" applyFont="1" applyFill="1" applyBorder="1" applyAlignment="1">
      <alignment horizontal="center"/>
    </xf>
    <xf numFmtId="165" fontId="15" fillId="34" borderId="43" xfId="0" applyNumberFormat="1" applyFont="1" applyFill="1" applyBorder="1" applyAlignment="1">
      <alignment horizontal="center"/>
    </xf>
    <xf numFmtId="0" fontId="16" fillId="42" borderId="36" xfId="0" applyFont="1" applyFill="1" applyBorder="1" applyAlignment="1">
      <alignment wrapText="1"/>
    </xf>
    <xf numFmtId="0" fontId="18" fillId="42" borderId="40" xfId="0" applyNumberFormat="1" applyFont="1" applyFill="1" applyBorder="1" applyAlignment="1">
      <alignment horizontal="center" wrapText="1"/>
    </xf>
    <xf numFmtId="0" fontId="18" fillId="42" borderId="10" xfId="0" applyNumberFormat="1" applyFont="1" applyFill="1" applyBorder="1" applyAlignment="1">
      <alignment horizontal="center" wrapText="1"/>
    </xf>
    <xf numFmtId="1" fontId="18" fillId="42" borderId="10" xfId="0" applyNumberFormat="1" applyFont="1" applyFill="1" applyBorder="1" applyAlignment="1">
      <alignment horizontal="center" wrapText="1"/>
    </xf>
    <xf numFmtId="0" fontId="17" fillId="42" borderId="40" xfId="0" applyFont="1" applyFill="1" applyBorder="1" applyAlignment="1">
      <alignment horizontal="center"/>
    </xf>
    <xf numFmtId="0" fontId="17" fillId="42" borderId="10" xfId="0" applyFont="1" applyFill="1" applyBorder="1" applyAlignment="1">
      <alignment horizontal="center"/>
    </xf>
    <xf numFmtId="0" fontId="16" fillId="42" borderId="10" xfId="0" applyNumberFormat="1" applyFont="1" applyFill="1" applyBorder="1" applyAlignment="1">
      <alignment horizontal="center" wrapText="1"/>
    </xf>
    <xf numFmtId="0" fontId="17" fillId="42" borderId="10" xfId="0" applyNumberFormat="1" applyFont="1" applyFill="1" applyBorder="1" applyAlignment="1">
      <alignment horizontal="center"/>
    </xf>
    <xf numFmtId="165" fontId="15" fillId="42" borderId="43" xfId="0" applyNumberFormat="1" applyFont="1" applyFill="1" applyBorder="1" applyAlignment="1">
      <alignment horizontal="center"/>
    </xf>
    <xf numFmtId="0" fontId="18" fillId="35" borderId="36" xfId="0" applyFont="1" applyFill="1" applyBorder="1" applyAlignment="1">
      <alignment/>
    </xf>
    <xf numFmtId="0" fontId="18" fillId="35" borderId="40" xfId="0" applyNumberFormat="1" applyFont="1" applyFill="1" applyBorder="1" applyAlignment="1">
      <alignment horizontal="center" wrapText="1"/>
    </xf>
    <xf numFmtId="0" fontId="18" fillId="35" borderId="10" xfId="0" applyNumberFormat="1" applyFont="1" applyFill="1" applyBorder="1" applyAlignment="1">
      <alignment horizontal="center" wrapText="1"/>
    </xf>
    <xf numFmtId="1" fontId="18" fillId="35" borderId="10" xfId="0" applyNumberFormat="1" applyFont="1" applyFill="1" applyBorder="1" applyAlignment="1">
      <alignment horizontal="center" wrapText="1"/>
    </xf>
    <xf numFmtId="166" fontId="18" fillId="35" borderId="41" xfId="0" applyNumberFormat="1" applyFont="1" applyFill="1" applyBorder="1" applyAlignment="1">
      <alignment horizontal="center" wrapText="1"/>
    </xf>
    <xf numFmtId="0" fontId="17" fillId="35" borderId="4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6" fillId="35" borderId="10" xfId="0" applyNumberFormat="1" applyFont="1" applyFill="1" applyBorder="1" applyAlignment="1">
      <alignment horizontal="center" wrapText="1"/>
    </xf>
    <xf numFmtId="165" fontId="16" fillId="35" borderId="41" xfId="0" applyNumberFormat="1" applyFont="1" applyFill="1" applyBorder="1" applyAlignment="1">
      <alignment horizontal="center" wrapText="1"/>
    </xf>
    <xf numFmtId="0" fontId="17" fillId="35" borderId="10" xfId="0" applyNumberFormat="1" applyFont="1" applyFill="1" applyBorder="1" applyAlignment="1">
      <alignment horizontal="center"/>
    </xf>
    <xf numFmtId="165" fontId="15" fillId="35" borderId="43" xfId="0" applyNumberFormat="1" applyFont="1" applyFill="1" applyBorder="1" applyAlignment="1">
      <alignment horizontal="center"/>
    </xf>
    <xf numFmtId="165" fontId="16" fillId="41" borderId="41" xfId="0" applyNumberFormat="1" applyFont="1" applyFill="1" applyBorder="1" applyAlignment="1">
      <alignment horizontal="center" wrapText="1"/>
    </xf>
    <xf numFmtId="166" fontId="18" fillId="41" borderId="41" xfId="0" applyNumberFormat="1" applyFont="1" applyFill="1" applyBorder="1" applyAlignment="1">
      <alignment horizontal="center" wrapText="1"/>
    </xf>
    <xf numFmtId="49" fontId="3" fillId="55" borderId="64" xfId="0" applyNumberFormat="1" applyFont="1" applyFill="1" applyBorder="1" applyAlignment="1">
      <alignment horizontal="center" vertical="center"/>
    </xf>
    <xf numFmtId="49" fontId="3" fillId="55" borderId="51" xfId="0" applyNumberFormat="1" applyFont="1" applyFill="1" applyBorder="1" applyAlignment="1">
      <alignment horizontal="center" vertical="center"/>
    </xf>
    <xf numFmtId="49" fontId="3" fillId="55" borderId="59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33" borderId="7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87" xfId="0" applyFont="1" applyFill="1" applyBorder="1" applyAlignment="1">
      <alignment horizontal="center" vertical="center" wrapText="1"/>
    </xf>
    <xf numFmtId="0" fontId="16" fillId="33" borderId="104" xfId="0" applyFont="1" applyFill="1" applyBorder="1" applyAlignment="1">
      <alignment horizontal="center" vertical="center" wrapText="1"/>
    </xf>
    <xf numFmtId="0" fontId="16" fillId="33" borderId="105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79" fillId="33" borderId="106" xfId="0" applyFont="1" applyFill="1" applyBorder="1" applyAlignment="1">
      <alignment horizontal="center" vertical="center"/>
    </xf>
    <xf numFmtId="0" fontId="79" fillId="33" borderId="38" xfId="0" applyFont="1" applyFill="1" applyBorder="1" applyAlignment="1">
      <alignment horizontal="center" vertical="center"/>
    </xf>
    <xf numFmtId="0" fontId="4" fillId="47" borderId="100" xfId="0" applyFont="1" applyFill="1" applyBorder="1" applyAlignment="1">
      <alignment horizontal="center" vertical="center"/>
    </xf>
    <xf numFmtId="0" fontId="3" fillId="49" borderId="52" xfId="0" applyFont="1" applyFill="1" applyBorder="1" applyAlignment="1">
      <alignment horizontal="left" vertical="center"/>
    </xf>
    <xf numFmtId="0" fontId="3" fillId="49" borderId="93" xfId="0" applyFont="1" applyFill="1" applyBorder="1" applyAlignment="1">
      <alignment horizontal="left" vertical="center"/>
    </xf>
    <xf numFmtId="0" fontId="3" fillId="49" borderId="53" xfId="0" applyFont="1" applyFill="1" applyBorder="1" applyAlignment="1">
      <alignment horizontal="left" vertical="center"/>
    </xf>
    <xf numFmtId="0" fontId="3" fillId="49" borderId="59" xfId="0" applyFont="1" applyFill="1" applyBorder="1" applyAlignment="1">
      <alignment horizontal="left" vertical="center"/>
    </xf>
    <xf numFmtId="0" fontId="3" fillId="49" borderId="94" xfId="0" applyFont="1" applyFill="1" applyBorder="1" applyAlignment="1">
      <alignment horizontal="left" vertical="center"/>
    </xf>
    <xf numFmtId="0" fontId="3" fillId="49" borderId="60" xfId="0" applyFont="1" applyFill="1" applyBorder="1" applyAlignment="1">
      <alignment horizontal="left" vertical="center"/>
    </xf>
    <xf numFmtId="0" fontId="3" fillId="48" borderId="52" xfId="0" applyFont="1" applyFill="1" applyBorder="1" applyAlignment="1">
      <alignment horizontal="left" vertical="center"/>
    </xf>
    <xf numFmtId="0" fontId="3" fillId="48" borderId="93" xfId="0" applyFont="1" applyFill="1" applyBorder="1" applyAlignment="1">
      <alignment horizontal="left" vertical="center"/>
    </xf>
    <xf numFmtId="0" fontId="3" fillId="48" borderId="53" xfId="0" applyFont="1" applyFill="1" applyBorder="1" applyAlignment="1">
      <alignment horizontal="left" vertical="center"/>
    </xf>
    <xf numFmtId="0" fontId="3" fillId="47" borderId="90" xfId="0" applyFont="1" applyFill="1" applyBorder="1" applyAlignment="1">
      <alignment horizontal="left" vertical="center"/>
    </xf>
    <xf numFmtId="0" fontId="3" fillId="47" borderId="91" xfId="0" applyFont="1" applyFill="1" applyBorder="1" applyAlignment="1">
      <alignment horizontal="left" vertical="center"/>
    </xf>
    <xf numFmtId="0" fontId="3" fillId="47" borderId="92" xfId="0" applyFont="1" applyFill="1" applyBorder="1" applyAlignment="1">
      <alignment horizontal="left" vertical="center"/>
    </xf>
    <xf numFmtId="0" fontId="3" fillId="47" borderId="52" xfId="0" applyFont="1" applyFill="1" applyBorder="1" applyAlignment="1">
      <alignment horizontal="left" vertical="center"/>
    </xf>
    <xf numFmtId="0" fontId="3" fillId="47" borderId="93" xfId="0" applyFont="1" applyFill="1" applyBorder="1" applyAlignment="1">
      <alignment horizontal="left" vertical="center"/>
    </xf>
    <xf numFmtId="0" fontId="3" fillId="47" borderId="53" xfId="0" applyFont="1" applyFill="1" applyBorder="1" applyAlignment="1">
      <alignment horizontal="left" vertical="center"/>
    </xf>
    <xf numFmtId="49" fontId="3" fillId="48" borderId="90" xfId="0" applyNumberFormat="1" applyFont="1" applyFill="1" applyBorder="1" applyAlignment="1">
      <alignment horizontal="left" vertical="center"/>
    </xf>
    <xf numFmtId="49" fontId="3" fillId="48" borderId="91" xfId="0" applyNumberFormat="1" applyFont="1" applyFill="1" applyBorder="1" applyAlignment="1">
      <alignment horizontal="left" vertical="center"/>
    </xf>
    <xf numFmtId="49" fontId="3" fillId="48" borderId="92" xfId="0" applyNumberFormat="1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14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82" fillId="43" borderId="75" xfId="0" applyNumberFormat="1" applyFont="1" applyFill="1" applyBorder="1" applyAlignment="1">
      <alignment/>
    </xf>
    <xf numFmtId="0" fontId="82" fillId="43" borderId="76" xfId="0" applyNumberFormat="1" applyFont="1" applyFill="1" applyBorder="1" applyAlignment="1">
      <alignment/>
    </xf>
    <xf numFmtId="0" fontId="82" fillId="43" borderId="109" xfId="0" applyNumberFormat="1" applyFont="1" applyFill="1" applyBorder="1" applyAlignment="1">
      <alignment/>
    </xf>
    <xf numFmtId="0" fontId="63" fillId="0" borderId="0" xfId="0" applyNumberFormat="1" applyFont="1" applyAlignment="1">
      <alignment horizontal="center"/>
    </xf>
    <xf numFmtId="0" fontId="7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91" fillId="0" borderId="0" xfId="0" applyFont="1" applyAlignment="1">
      <alignment vertical="top" wrapText="1"/>
    </xf>
    <xf numFmtId="0" fontId="0" fillId="36" borderId="0" xfId="0" applyFill="1" applyAlignment="1">
      <alignment vertical="top" wrapText="1"/>
    </xf>
    <xf numFmtId="0" fontId="92" fillId="0" borderId="0" xfId="0" applyFont="1" applyAlignment="1">
      <alignment vertical="top" wrapText="1"/>
    </xf>
    <xf numFmtId="0" fontId="93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7" fillId="0" borderId="110" xfId="0" applyFont="1" applyBorder="1" applyAlignment="1">
      <alignment vertical="top" wrapText="1"/>
    </xf>
    <xf numFmtId="0" fontId="0" fillId="36" borderId="111" xfId="0" applyFill="1" applyBorder="1" applyAlignment="1">
      <alignment vertical="top" wrapText="1"/>
    </xf>
    <xf numFmtId="0" fontId="94" fillId="0" borderId="0" xfId="0" applyFont="1" applyAlignment="1">
      <alignment vertical="top" wrapText="1"/>
    </xf>
    <xf numFmtId="0" fontId="0" fillId="0" borderId="0" xfId="0" applyAlignment="1">
      <alignment/>
    </xf>
    <xf numFmtId="49" fontId="95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A1">
      <selection activeCell="Z10" sqref="Z10"/>
    </sheetView>
  </sheetViews>
  <sheetFormatPr defaultColWidth="9.140625" defaultRowHeight="15" outlineLevelCol="1"/>
  <cols>
    <col min="1" max="1" width="5.421875" style="8" customWidth="1"/>
    <col min="2" max="2" width="37.00390625" style="8" customWidth="1"/>
    <col min="3" max="7" width="10.140625" style="8" hidden="1" customWidth="1" outlineLevel="1"/>
    <col min="8" max="8" width="10.140625" style="161" customWidth="1" collapsed="1"/>
    <col min="9" max="10" width="10.7109375" style="18" hidden="1" customWidth="1" outlineLevel="1"/>
    <col min="11" max="13" width="10.7109375" style="19" hidden="1" customWidth="1" outlineLevel="1"/>
    <col min="14" max="14" width="10.7109375" style="19" customWidth="1" collapsed="1"/>
    <col min="15" max="19" width="10.140625" style="8" hidden="1" customWidth="1" outlineLevel="1"/>
    <col min="20" max="20" width="10.140625" style="8" customWidth="1" collapsed="1"/>
    <col min="21" max="22" width="10.7109375" style="18" hidden="1" customWidth="1" outlineLevel="1"/>
    <col min="23" max="25" width="10.7109375" style="19" hidden="1" customWidth="1" outlineLevel="1"/>
    <col min="26" max="26" width="10.7109375" style="19" customWidth="1" collapsed="1"/>
    <col min="27" max="27" width="10.7109375" style="18" customWidth="1"/>
    <col min="28" max="16384" width="9.140625" style="8" customWidth="1"/>
  </cols>
  <sheetData>
    <row r="1" spans="1:27" ht="21" thickBot="1">
      <c r="A1" s="626" t="s">
        <v>702</v>
      </c>
      <c r="B1" s="626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</row>
    <row r="2" spans="1:27" ht="17.25" thickBot="1" thickTop="1">
      <c r="A2" s="628" t="s">
        <v>84</v>
      </c>
      <c r="B2" s="630" t="s">
        <v>85</v>
      </c>
      <c r="C2" s="634" t="s">
        <v>563</v>
      </c>
      <c r="D2" s="635"/>
      <c r="E2" s="635"/>
      <c r="F2" s="635"/>
      <c r="G2" s="65">
        <f>'Профи-Опен'!P3</f>
        <v>13</v>
      </c>
      <c r="H2" s="159" t="s">
        <v>112</v>
      </c>
      <c r="I2" s="634" t="s">
        <v>86</v>
      </c>
      <c r="J2" s="635"/>
      <c r="K2" s="635"/>
      <c r="L2" s="635"/>
      <c r="M2" s="65">
        <v>21</v>
      </c>
      <c r="N2" s="156" t="s">
        <v>112</v>
      </c>
      <c r="O2" s="634" t="s">
        <v>280</v>
      </c>
      <c r="P2" s="635"/>
      <c r="Q2" s="635"/>
      <c r="R2" s="635"/>
      <c r="S2" s="65">
        <v>21</v>
      </c>
      <c r="T2" s="66" t="s">
        <v>112</v>
      </c>
      <c r="U2" s="634" t="s">
        <v>703</v>
      </c>
      <c r="V2" s="635"/>
      <c r="W2" s="635"/>
      <c r="X2" s="635"/>
      <c r="Y2" s="65">
        <v>18</v>
      </c>
      <c r="Z2" s="66" t="s">
        <v>112</v>
      </c>
      <c r="AA2" s="632" t="s">
        <v>87</v>
      </c>
    </row>
    <row r="3" spans="1:27" ht="39" thickBot="1">
      <c r="A3" s="629"/>
      <c r="B3" s="631"/>
      <c r="C3" s="67" t="s">
        <v>90</v>
      </c>
      <c r="D3" s="9" t="s">
        <v>88</v>
      </c>
      <c r="E3" s="10" t="s">
        <v>111</v>
      </c>
      <c r="F3" s="10" t="s">
        <v>91</v>
      </c>
      <c r="G3" s="10" t="s">
        <v>89</v>
      </c>
      <c r="H3" s="160" t="s">
        <v>277</v>
      </c>
      <c r="I3" s="67" t="s">
        <v>90</v>
      </c>
      <c r="J3" s="9" t="s">
        <v>88</v>
      </c>
      <c r="K3" s="10" t="s">
        <v>111</v>
      </c>
      <c r="L3" s="10" t="s">
        <v>91</v>
      </c>
      <c r="M3" s="10" t="s">
        <v>89</v>
      </c>
      <c r="N3" s="68" t="s">
        <v>278</v>
      </c>
      <c r="O3" s="67" t="s">
        <v>90</v>
      </c>
      <c r="P3" s="9" t="s">
        <v>88</v>
      </c>
      <c r="Q3" s="10" t="s">
        <v>111</v>
      </c>
      <c r="R3" s="10" t="s">
        <v>91</v>
      </c>
      <c r="S3" s="10" t="s">
        <v>89</v>
      </c>
      <c r="T3" s="68" t="s">
        <v>281</v>
      </c>
      <c r="U3" s="67" t="s">
        <v>90</v>
      </c>
      <c r="V3" s="9" t="s">
        <v>88</v>
      </c>
      <c r="W3" s="10" t="s">
        <v>111</v>
      </c>
      <c r="X3" s="10" t="s">
        <v>91</v>
      </c>
      <c r="Y3" s="10" t="s">
        <v>89</v>
      </c>
      <c r="Z3" s="68" t="s">
        <v>705</v>
      </c>
      <c r="AA3" s="633"/>
    </row>
    <row r="4" spans="1:33" ht="13.5" thickBot="1">
      <c r="A4" s="11">
        <v>1</v>
      </c>
      <c r="B4" s="592" t="s">
        <v>504</v>
      </c>
      <c r="C4" s="593">
        <f>VLOOKUP(B4,'Профи-Опен'!$C$126:$U$162,2,0)</f>
        <v>6</v>
      </c>
      <c r="D4" s="594">
        <f>VLOOKUP(C4,Очки!$A$2:$B$77,2,0)</f>
        <v>30</v>
      </c>
      <c r="E4" s="595">
        <f>VLOOKUP(B4,'Профи-Опен'!$C$126:$U$162,3,0)</f>
        <v>13</v>
      </c>
      <c r="F4" s="595">
        <f>VLOOKUP(B4,'Профи-Опен'!$C$126:$U$162,11,0)</f>
        <v>28</v>
      </c>
      <c r="G4" s="594">
        <f>ROUND(((20-$G$2+E4)*F4/(E4*3)/2),1)</f>
        <v>7.2</v>
      </c>
      <c r="H4" s="540">
        <f>D4+G4</f>
        <v>37.2</v>
      </c>
      <c r="I4" s="596" t="str">
        <f>VLOOKUP(B4,ФФП!$C$64:$U$98,19,FALSE)</f>
        <v>19-24</v>
      </c>
      <c r="J4" s="597">
        <f>VLOOKUP(I4,Очки!$A$2:$B$76,2,0)</f>
        <v>9.5</v>
      </c>
      <c r="K4" s="597">
        <f>VLOOKUP($B4,ФФП!$C$7:$U$60,11,0)+VLOOKUP($B4,ФФП!$C$64:$U$98,11,0)</f>
        <v>10</v>
      </c>
      <c r="L4" s="597">
        <f>VLOOKUP($B4,ФФП!$C$7:$U$60,10,0)+VLOOKUP($B4,ФФП!$C$64:$U$98,10,0)</f>
        <v>19</v>
      </c>
      <c r="M4" s="598">
        <f aca="true" t="shared" si="0" ref="M4:M33">ROUND(((20-$M$2+K4)*L4/(K4*3)/2),1)</f>
        <v>2.9</v>
      </c>
      <c r="N4" s="621">
        <f aca="true" t="shared" si="1" ref="N4:N33">J4+M4</f>
        <v>12.4</v>
      </c>
      <c r="O4" s="596">
        <f>VLOOKUP(B4,Торпедо!$C$91:$AG$110,31,0)</f>
        <v>3</v>
      </c>
      <c r="P4" s="597">
        <f>VLOOKUP(O4,Очки!$A$2:$B$76,2,0)</f>
        <v>37</v>
      </c>
      <c r="Q4" s="599">
        <f>VLOOKUP($B4,Торпедо!$C$6:$Q$43,6,0)+VLOOKUP(B4,Торпедо!$C$91:$AG$110,22,0)</f>
        <v>21</v>
      </c>
      <c r="R4" s="599">
        <f>VLOOKUP($B4,Торпедо!$C$6:$Q$43,14,0)+VLOOKUP(B4,Торпедо!$C$91:$AG$110,30,0)</f>
        <v>26</v>
      </c>
      <c r="S4" s="598">
        <f aca="true" t="shared" si="2" ref="S4:S22">ROUND(((20-$S$2+Q4)*R4/(Q4*2)/2),1)</f>
        <v>6.2</v>
      </c>
      <c r="T4" s="541">
        <f aca="true" t="shared" si="3" ref="T4:T22">P4+S4</f>
        <v>43.2</v>
      </c>
      <c r="U4" s="596" t="str">
        <f>VLOOKUP(B4,Форвард!$C$50:$Q$71,15,FALSE)</f>
        <v>5-8</v>
      </c>
      <c r="V4" s="597">
        <f>VLOOKUP(U4,Очки!$A$2:$B$76,2,0)</f>
        <v>29</v>
      </c>
      <c r="W4" s="599">
        <f>VLOOKUP(B4,Форвард!$C$6:$Q$45,6,FALSE)+VLOOKUP(B4,Форвард!$C$50:$Q$71,6,FALSE)</f>
        <v>12</v>
      </c>
      <c r="X4" s="599">
        <f>VLOOKUP(B4,Форвард!$C$6:$Q$45,14,FALSE)+VLOOKUP(B4,Форвард!$C$50:$Q$71,14,FALSE)</f>
        <v>27</v>
      </c>
      <c r="Y4" s="598">
        <f aca="true" t="shared" si="4" ref="Y4:Y22">ROUND(((20-$Y$2+W4)*X4/(W4*3)/2),1)</f>
        <v>5.3</v>
      </c>
      <c r="Z4" s="541">
        <f aca="true" t="shared" si="5" ref="Z4:Z22">V4+Y4</f>
        <v>34.3</v>
      </c>
      <c r="AA4" s="600">
        <f>H4+N4+T4+Z4-MIN(H4,N4,T4,Z4)</f>
        <v>114.7</v>
      </c>
      <c r="AB4" s="12"/>
      <c r="AC4" s="12"/>
      <c r="AD4" s="12"/>
      <c r="AE4" s="12"/>
      <c r="AF4" s="12"/>
      <c r="AG4" s="12"/>
    </row>
    <row r="5" spans="1:33" ht="13.5" thickBot="1">
      <c r="A5" s="240">
        <v>2</v>
      </c>
      <c r="B5" s="601" t="s">
        <v>150</v>
      </c>
      <c r="C5" s="602"/>
      <c r="D5" s="603"/>
      <c r="E5" s="604"/>
      <c r="F5" s="604"/>
      <c r="G5" s="603"/>
      <c r="H5" s="622"/>
      <c r="I5" s="605" t="str">
        <f>VLOOKUP(B5,ФФП!$C$64:$U$98,19,FALSE)</f>
        <v>13-18</v>
      </c>
      <c r="J5" s="606">
        <f>VLOOKUP(I5,Очки!$A$2:$B$76,2,0)</f>
        <v>15.5</v>
      </c>
      <c r="K5" s="606">
        <f>VLOOKUP($B5,ФФП!$C$7:$U$60,11,0)+VLOOKUP($B5,ФФП!$C$64:$U$98,11,0)</f>
        <v>10</v>
      </c>
      <c r="L5" s="606">
        <f>VLOOKUP($B5,ФФП!$C$7:$U$60,10,0)+VLOOKUP($B5,ФФП!$C$64:$U$98,10,0)</f>
        <v>19</v>
      </c>
      <c r="M5" s="607">
        <f t="shared" si="0"/>
        <v>2.9</v>
      </c>
      <c r="N5" s="504">
        <f t="shared" si="1"/>
        <v>18.4</v>
      </c>
      <c r="O5" s="605">
        <f>VLOOKUP(B5,Торпедо!$C$91:$AG$110,31,0)</f>
        <v>1</v>
      </c>
      <c r="P5" s="606">
        <f>VLOOKUP(O5,Очки!$A$2:$B$76,2,0)</f>
        <v>45</v>
      </c>
      <c r="Q5" s="608">
        <f>VLOOKUP($B5,Торпедо!$C$6:$Q$43,6,0)+VLOOKUP(B5,Торпедо!$C$91:$AG$110,22,0)</f>
        <v>21</v>
      </c>
      <c r="R5" s="608">
        <f>VLOOKUP($B5,Торпедо!$C$6:$Q$43,14,0)+VLOOKUP(B5,Торпедо!$C$91:$AG$110,30,0)</f>
        <v>26</v>
      </c>
      <c r="S5" s="607">
        <f t="shared" si="2"/>
        <v>6.2</v>
      </c>
      <c r="T5" s="541">
        <f t="shared" si="3"/>
        <v>51.2</v>
      </c>
      <c r="U5" s="605">
        <f>VLOOKUP(B5,Форвард!$C$76:$Q$79,15,FALSE)</f>
        <v>3</v>
      </c>
      <c r="V5" s="606">
        <f>VLOOKUP(U5,Очки!$A$2:$B$76,2,0)</f>
        <v>37</v>
      </c>
      <c r="W5" s="608">
        <f>VLOOKUP(B5,Форвард!$C$6:$Q$45,6,FALSE)+VLOOKUP(B5,Форвард!$C$50:$Q$71,6,FALSE)+VLOOKUP(B5,Форвард!$C$76:$Q$79,6,FALSE)</f>
        <v>18</v>
      </c>
      <c r="X5" s="608">
        <f>VLOOKUP(B5,Форвард!$C$6:$Q$45,14,FALSE)+VLOOKUP(B5,Форвард!$C$50:$Q$71,14,FALSE)+VLOOKUP(B5,Форвард!$C$76:$Q$79,14,FALSE)</f>
        <v>36</v>
      </c>
      <c r="Y5" s="607">
        <f t="shared" si="4"/>
        <v>6.7</v>
      </c>
      <c r="Z5" s="504">
        <f t="shared" si="5"/>
        <v>43.7</v>
      </c>
      <c r="AA5" s="609">
        <f>N5+T5+Z5</f>
        <v>113.3</v>
      </c>
      <c r="AB5" s="12"/>
      <c r="AC5" s="12"/>
      <c r="AD5" s="12"/>
      <c r="AF5" s="12"/>
      <c r="AG5" s="12"/>
    </row>
    <row r="6" spans="1:33" ht="13.5" thickBot="1">
      <c r="A6" s="13">
        <v>3</v>
      </c>
      <c r="B6" s="610" t="s">
        <v>16</v>
      </c>
      <c r="C6" s="611">
        <f>VLOOKUP(B6,'Профи-Опен'!$C$126:$U$162,2,0)</f>
        <v>4</v>
      </c>
      <c r="D6" s="612">
        <f>VLOOKUP(C6,Очки!$A$2:$B$77,2,0)</f>
        <v>34</v>
      </c>
      <c r="E6" s="613">
        <f>VLOOKUP(B6,'Профи-Опен'!$C$126:$U$162,3,0)</f>
        <v>13</v>
      </c>
      <c r="F6" s="613">
        <f>VLOOKUP(B6,'Профи-Опен'!$C$126:$U$162,11,0)</f>
        <v>23</v>
      </c>
      <c r="G6" s="612">
        <f aca="true" t="shared" si="6" ref="G6:G28">ROUND(((20-$G$2+E6)*F6/(E6*3)/2),1)</f>
        <v>5.9</v>
      </c>
      <c r="H6" s="614">
        <f aca="true" t="shared" si="7" ref="H6:H28">D6+G6</f>
        <v>39.9</v>
      </c>
      <c r="I6" s="615">
        <f>VLOOKUP(B6,ФФП!$C$102:$Y$113,23,FALSE)</f>
        <v>1</v>
      </c>
      <c r="J6" s="616">
        <f>VLOOKUP(I6,Очки!$A$2:$B$76,2,0)</f>
        <v>45</v>
      </c>
      <c r="K6" s="616">
        <f>VLOOKUP($B6,ФФП!$C$7:$U$60,11,0)+VLOOKUP($B6,ФФП!$C$64:$U$98,11,0)+VLOOKUP($B6,ФФП!$C$102:$Y$113,15,0)</f>
        <v>21</v>
      </c>
      <c r="L6" s="616">
        <f>VLOOKUP($B6,ФФП!$C$7:$U$60,10,0)+VLOOKUP($B6,ФФП!$C$64:$U$98,10,0)+VLOOKUP($B6,ФФП!$C$102:$Y$113,14,0)</f>
        <v>41</v>
      </c>
      <c r="M6" s="617">
        <f t="shared" si="0"/>
        <v>6.5</v>
      </c>
      <c r="N6" s="541">
        <f t="shared" si="1"/>
        <v>51.5</v>
      </c>
      <c r="O6" s="615" t="str">
        <f>VLOOKUP($B6,Торпедо!$C$157:$V$164,15,FALSE)</f>
        <v>25-28</v>
      </c>
      <c r="P6" s="616">
        <f>VLOOKUP(O6,Очки!$A$2:$B$76,2,0)</f>
        <v>4.5</v>
      </c>
      <c r="Q6" s="619">
        <f>VLOOKUP($B6,Торпедо!$C$6:$Q$43,6,0)+VLOOKUP($B6,Торпедо!$C$115:$V$134,11,FALSE)+VLOOKUP($B6,Торпедо!$C$138:$Q$153,6,0)+VLOOKUP($B6,Торпедо!$C$157:$Q$1164,6,0)</f>
        <v>14</v>
      </c>
      <c r="R6" s="619">
        <f>VLOOKUP($B6,Торпедо!$C$6:$Q$43,14,0)+VLOOKUP($B6,Торпедо!$C$115:$V$134,19,FALSE)+VLOOKUP($B6,Торпедо!$C$138:$Q$153,14,0)+VLOOKUP($B6,Торпедо!$C$157:$Q$164,14,0)</f>
        <v>15</v>
      </c>
      <c r="S6" s="617">
        <f t="shared" si="2"/>
        <v>3.5</v>
      </c>
      <c r="T6" s="621">
        <f t="shared" si="3"/>
        <v>8</v>
      </c>
      <c r="U6" s="615" t="str">
        <f>VLOOKUP(B6,Форвард!$C$6:$Q$45,15,FALSE)</f>
        <v>17-21</v>
      </c>
      <c r="V6" s="616">
        <f>VLOOKUP(U6,Очки!$A$2:$B$76,2,0)</f>
        <v>12</v>
      </c>
      <c r="W6" s="619">
        <f>VLOOKUP(B6,Форвард!$C$6:$Q$45,6,FALSE)</f>
        <v>6</v>
      </c>
      <c r="X6" s="619">
        <f>VLOOKUP(B6,Форвард!$C$6:$Q$45,14,FALSE)</f>
        <v>5</v>
      </c>
      <c r="Y6" s="617">
        <f t="shared" si="4"/>
        <v>1.1</v>
      </c>
      <c r="Z6" s="618">
        <f t="shared" si="5"/>
        <v>13.1</v>
      </c>
      <c r="AA6" s="620">
        <f aca="true" t="shared" si="8" ref="AA6:AA22">H6+N6+T6+Z6-MIN(H6,N6,T6,Z6)</f>
        <v>104.5</v>
      </c>
      <c r="AB6" s="12"/>
      <c r="AC6" s="12"/>
      <c r="AD6" s="12"/>
      <c r="AF6" s="12"/>
      <c r="AG6" s="12"/>
    </row>
    <row r="7" spans="1:33" ht="13.5" thickBot="1">
      <c r="A7" s="14">
        <v>4</v>
      </c>
      <c r="B7" s="566" t="s">
        <v>282</v>
      </c>
      <c r="C7" s="69">
        <f>VLOOKUP(B7,'Профи-Опен'!$C$126:$U$162,2,0)</f>
        <v>3</v>
      </c>
      <c r="D7" s="57">
        <f>VLOOKUP(C7,Очки!$A$2:$B$77,2,0)</f>
        <v>37</v>
      </c>
      <c r="E7" s="58">
        <f>VLOOKUP(B7,'Профи-Опен'!$C$126:$U$162,3,0)</f>
        <v>13</v>
      </c>
      <c r="F7" s="58">
        <f>VLOOKUP(B7,'Профи-Опен'!$C$126:$U$162,11,0)</f>
        <v>25</v>
      </c>
      <c r="G7" s="57">
        <f t="shared" si="6"/>
        <v>6.4</v>
      </c>
      <c r="H7" s="445">
        <f t="shared" si="7"/>
        <v>43.4</v>
      </c>
      <c r="I7" s="71" t="str">
        <f>VLOOKUP(B7,ФФП!$C$7:$U$60,19,FALSE)</f>
        <v>25-30</v>
      </c>
      <c r="J7" s="16">
        <f>VLOOKUP(I7,Очки!$A$2:$B$76,2,0)</f>
        <v>3.5</v>
      </c>
      <c r="K7" s="16">
        <f>VLOOKUP($B7,ФФП!$C$7:$U$60,11,0)</f>
        <v>7</v>
      </c>
      <c r="L7" s="16">
        <f>VLOOKUP($B7,ФФП!$C$7:$U$60,10,0)</f>
        <v>8</v>
      </c>
      <c r="M7" s="52">
        <f t="shared" si="0"/>
        <v>1.1</v>
      </c>
      <c r="N7" s="621">
        <f t="shared" si="1"/>
        <v>4.6</v>
      </c>
      <c r="O7" s="71">
        <f>VLOOKUP(B7,Торпедо!$C$91:$AG$110,31,0)</f>
        <v>7</v>
      </c>
      <c r="P7" s="16">
        <f>VLOOKUP(O7,Очки!$A$2:$B$76,2,0)</f>
        <v>28</v>
      </c>
      <c r="Q7" s="15">
        <f>VLOOKUP(B7,Торпедо!$C$91:$AG$110,22,0)</f>
        <v>19</v>
      </c>
      <c r="R7" s="15" t="str">
        <f>VLOOKUP(B7,Торпедо!$C$91:$AG$110,30,0)</f>
        <v>21</v>
      </c>
      <c r="S7" s="52">
        <f t="shared" si="2"/>
        <v>5</v>
      </c>
      <c r="T7" s="157">
        <f t="shared" si="3"/>
        <v>33</v>
      </c>
      <c r="U7" s="71" t="str">
        <f>VLOOKUP(B7,Форвард!$C$50:$Q$71,15,FALSE)</f>
        <v>9-12</v>
      </c>
      <c r="V7" s="16">
        <f>VLOOKUP(U7,Очки!$A$2:$B$76,2,0)</f>
        <v>21.3</v>
      </c>
      <c r="W7" s="15">
        <f>VLOOKUP(B7,Форвард!$C$6:$Q$45,6,FALSE)+VLOOKUP(B7,Форвард!$C$50:$Q$71,6,FALSE)</f>
        <v>12</v>
      </c>
      <c r="X7" s="15">
        <f>VLOOKUP(B7,Форвард!$C$6:$Q$45,14,FALSE)+VLOOKUP(B7,Форвард!$C$50:$Q$71,14,FALSE)</f>
        <v>15</v>
      </c>
      <c r="Y7" s="52">
        <f t="shared" si="4"/>
        <v>2.9</v>
      </c>
      <c r="Z7" s="157">
        <f t="shared" si="5"/>
        <v>24.2</v>
      </c>
      <c r="AA7" s="74">
        <f t="shared" si="8"/>
        <v>100.60000000000001</v>
      </c>
      <c r="AB7" s="12"/>
      <c r="AC7" s="12"/>
      <c r="AD7" s="12"/>
      <c r="AF7" s="12"/>
      <c r="AG7" s="12"/>
    </row>
    <row r="8" spans="1:33" ht="13.5" thickBot="1">
      <c r="A8" s="17">
        <v>5</v>
      </c>
      <c r="B8" s="62" t="s">
        <v>508</v>
      </c>
      <c r="C8" s="69">
        <f>VLOOKUP(B8,'Профи-Опен'!$C$126:$U$162,2,0)</f>
        <v>1</v>
      </c>
      <c r="D8" s="57">
        <f>VLOOKUP(C8,Очки!$A$2:$B$77,2,0)</f>
        <v>45</v>
      </c>
      <c r="E8" s="58">
        <f>VLOOKUP(B8,'Профи-Опен'!$C$126:$U$162,3,0)</f>
        <v>13</v>
      </c>
      <c r="F8" s="58">
        <f>VLOOKUP(B8,'Профи-Опен'!$C$126:$U$162,11,0)</f>
        <v>29</v>
      </c>
      <c r="G8" s="57">
        <f t="shared" si="6"/>
        <v>7.4</v>
      </c>
      <c r="H8" s="540">
        <f t="shared" si="7"/>
        <v>52.4</v>
      </c>
      <c r="I8" s="71" t="str">
        <f>VLOOKUP(B8,ФФП!$C$7:$U$60,19,FALSE)</f>
        <v>31-36</v>
      </c>
      <c r="J8" s="16">
        <f>VLOOKUP(I8,Очки!$A$2:$B$76,2,0)</f>
        <v>0</v>
      </c>
      <c r="K8" s="16">
        <f>VLOOKUP($B8,ФФП!$C$7:$U$60,11,0)</f>
        <v>7</v>
      </c>
      <c r="L8" s="16">
        <f>VLOOKUP($B8,ФФП!$C$7:$U$60,10,0)</f>
        <v>7</v>
      </c>
      <c r="M8" s="52">
        <f t="shared" si="0"/>
        <v>1</v>
      </c>
      <c r="N8" s="621">
        <f t="shared" si="1"/>
        <v>1</v>
      </c>
      <c r="O8" s="71">
        <f>VLOOKUP($B8,Торпедо!$C$175:$V$176,15,FALSE)</f>
        <v>22</v>
      </c>
      <c r="P8" s="16">
        <f>VLOOKUP(O8,Очки!$A$2:$B$76,2,0)</f>
        <v>9</v>
      </c>
      <c r="Q8" s="15">
        <f>VLOOKUP($B8,Торпедо!$C$6:$Q$43,6,0)+VLOOKUP($B8,Торпедо!$C$115:$V$134,11,FALSE)+VLOOKUP($B8,Торпедо!$C$138:$Q$153,6,0)+VLOOKUP($B8,Торпедо!$C$157:$Q$1164,6,0)+VLOOKUP($B8,Торпедо!$C$168:$Q$174,6,0)+VLOOKUP($B8,Торпедо!$C$175:$Q$176,6,0)</f>
        <v>18</v>
      </c>
      <c r="R8" s="15">
        <f>VLOOKUP($B8,Торпедо!$C$6:$Q$43,14,0)+VLOOKUP($B8,Торпедо!$C$115:$V$134,19,FALSE)+VLOOKUP($B8,Торпедо!$C$138:$Q$153,14,0)+VLOOKUP($B8,Торпедо!$C$157:$Q$164,14,0)+VLOOKUP($B8,Торпедо!$C$168:$Q$172,14,0)+VLOOKUP($B8,Торпедо!$C$175:$Q$176,14,0)</f>
        <v>24</v>
      </c>
      <c r="S8" s="52">
        <f t="shared" si="2"/>
        <v>5.7</v>
      </c>
      <c r="T8" s="157">
        <f t="shared" si="3"/>
        <v>14.7</v>
      </c>
      <c r="U8" s="71" t="str">
        <f>VLOOKUP(B8,Форвард!$C$50:$Q$71,15,FALSE)</f>
        <v>5-8</v>
      </c>
      <c r="V8" s="16">
        <f>VLOOKUP(U8,Очки!$A$2:$B$76,2,0)</f>
        <v>29</v>
      </c>
      <c r="W8" s="15">
        <f>VLOOKUP(B8,Форвард!$C$6:$Q$45,6,FALSE)+VLOOKUP(B8,Форвард!$C$50:$Q$71,6,FALSE)</f>
        <v>12</v>
      </c>
      <c r="X8" s="15">
        <f>VLOOKUP(B8,Форвард!$C$6:$Q$45,14,FALSE)+VLOOKUP(B8,Форвард!$C$50:$Q$71,14,FALSE)</f>
        <v>21</v>
      </c>
      <c r="Y8" s="52">
        <f t="shared" si="4"/>
        <v>4.1</v>
      </c>
      <c r="Z8" s="157">
        <f t="shared" si="5"/>
        <v>33.1</v>
      </c>
      <c r="AA8" s="74">
        <f t="shared" si="8"/>
        <v>100.19999999999999</v>
      </c>
      <c r="AB8" s="12"/>
      <c r="AC8" s="12"/>
      <c r="AD8" s="12"/>
      <c r="AE8" s="12"/>
      <c r="AF8" s="12"/>
      <c r="AG8" s="12"/>
    </row>
    <row r="9" spans="1:33" ht="13.5" thickBot="1">
      <c r="A9" s="14">
        <v>6</v>
      </c>
      <c r="B9" s="61" t="s">
        <v>498</v>
      </c>
      <c r="C9" s="69">
        <f>VLOOKUP(B9,'Профи-Опен'!$C$126:$U$162,2,0)</f>
        <v>2</v>
      </c>
      <c r="D9" s="57">
        <f>VLOOKUP(C9,Очки!$A$2:$B$77,2,0)</f>
        <v>40</v>
      </c>
      <c r="E9" s="58">
        <f>VLOOKUP(B9,'Профи-Опен'!$C$126:$U$162,3,0)</f>
        <v>13</v>
      </c>
      <c r="F9" s="58">
        <f>VLOOKUP(B9,'Профи-Опен'!$C$126:$U$162,11,0)</f>
        <v>31</v>
      </c>
      <c r="G9" s="57">
        <f t="shared" si="6"/>
        <v>7.9</v>
      </c>
      <c r="H9" s="445">
        <f t="shared" si="7"/>
        <v>47.9</v>
      </c>
      <c r="I9" s="71">
        <f>VLOOKUP(B9,ФФП!$C$102:$Y$113,23,FALSE)</f>
        <v>11</v>
      </c>
      <c r="J9" s="16">
        <f>VLOOKUP(I9,Очки!$A$2:$B$76,2,0)</f>
        <v>20</v>
      </c>
      <c r="K9" s="16">
        <f>VLOOKUP($B9,ФФП!$C$7:$U$60,11,0)+VLOOKUP($B9,ФФП!$C$64:$U$98,11,0)+VLOOKUP($B9,ФФП!$C$102:$Y$113,15,0)</f>
        <v>21</v>
      </c>
      <c r="L9" s="16">
        <f>VLOOKUP($B9,ФФП!$C$7:$U$60,10,0)+VLOOKUP($B9,ФФП!$C$64:$U$98,10,0)+VLOOKUP($B9,ФФП!$C$102:$Y$113,14,0)</f>
        <v>28</v>
      </c>
      <c r="M9" s="52">
        <f t="shared" si="0"/>
        <v>4.4</v>
      </c>
      <c r="N9" s="157">
        <f t="shared" si="1"/>
        <v>24.4</v>
      </c>
      <c r="O9" s="71">
        <f>VLOOKUP(B9,Торпедо!$C$91:$AG$110,31,0)</f>
        <v>16</v>
      </c>
      <c r="P9" s="16">
        <f>VLOOKUP(O9,Очки!$A$2:$B$76,2,0)</f>
        <v>15</v>
      </c>
      <c r="Q9" s="15">
        <f>VLOOKUP($B9,Торпедо!$C$6:$Q$43,6,0)+VLOOKUP(B9,Торпедо!$C$91:$AG$110,22,0)</f>
        <v>21</v>
      </c>
      <c r="R9" s="15">
        <f>VLOOKUP($B9,Торпедо!$C$6:$Q$43,14,0)+VLOOKUP(B9,Торпедо!$C$91:$AG$110,30,0)</f>
        <v>18</v>
      </c>
      <c r="S9" s="52">
        <f t="shared" si="2"/>
        <v>4.3</v>
      </c>
      <c r="T9" s="157">
        <f t="shared" si="3"/>
        <v>19.3</v>
      </c>
      <c r="U9" s="71" t="str">
        <f>VLOOKUP(B9,Форвард!$C$6:$Q$45,15,FALSE)</f>
        <v>22-28</v>
      </c>
      <c r="V9" s="16">
        <f>VLOOKUP(U9,Очки!$A$2:$B$76,2,0)</f>
        <v>6</v>
      </c>
      <c r="W9" s="15">
        <f>VLOOKUP(B9,Форвард!$C$6:$Q$45,6,FALSE)</f>
        <v>6</v>
      </c>
      <c r="X9" s="15">
        <f>VLOOKUP(B9,Форвард!$C$6:$Q$45,14,FALSE)</f>
        <v>6</v>
      </c>
      <c r="Y9" s="52">
        <f t="shared" si="4"/>
        <v>1.3</v>
      </c>
      <c r="Z9" s="621">
        <f t="shared" si="5"/>
        <v>7.3</v>
      </c>
      <c r="AA9" s="74">
        <f t="shared" si="8"/>
        <v>91.6</v>
      </c>
      <c r="AB9" s="12"/>
      <c r="AC9" s="12"/>
      <c r="AD9" s="12"/>
      <c r="AF9" s="12"/>
      <c r="AG9" s="12"/>
    </row>
    <row r="10" spans="1:33" ht="13.5" thickBot="1">
      <c r="A10" s="17">
        <v>7</v>
      </c>
      <c r="B10" s="61" t="s">
        <v>500</v>
      </c>
      <c r="C10" s="69">
        <f>VLOOKUP(B10,'Профи-Опен'!$C$126:$U$162,2,0)</f>
        <v>16</v>
      </c>
      <c r="D10" s="57">
        <f>VLOOKUP(C10,Очки!$A$2:$B$77,2,0)</f>
        <v>15</v>
      </c>
      <c r="E10" s="58">
        <f>VLOOKUP(B10,'Профи-Опен'!$C$126:$U$162,3,0)</f>
        <v>13</v>
      </c>
      <c r="F10" s="58">
        <f>VLOOKUP(B10,'Профи-Опен'!$C$126:$U$162,11,0)</f>
        <v>22</v>
      </c>
      <c r="G10" s="57">
        <f t="shared" si="6"/>
        <v>5.6</v>
      </c>
      <c r="H10" s="445">
        <f t="shared" si="7"/>
        <v>20.6</v>
      </c>
      <c r="I10" s="71" t="str">
        <f>VLOOKUP(B10,ФФП!$C$64:$U$98,19,FALSE)</f>
        <v>19-24</v>
      </c>
      <c r="J10" s="16">
        <f>VLOOKUP(I10,Очки!$A$2:$B$76,2,0)</f>
        <v>9.5</v>
      </c>
      <c r="K10" s="16">
        <f>VLOOKUP($B10,ФФП!$C$7:$U$60,11,0)+VLOOKUP($B10,ФФП!$C$64:$U$98,11,0)</f>
        <v>10</v>
      </c>
      <c r="L10" s="16">
        <f>VLOOKUP($B10,ФФП!$C$7:$U$60,10,0)+VLOOKUP($B10,ФФП!$C$64:$U$98,10,0)</f>
        <v>13</v>
      </c>
      <c r="M10" s="52">
        <f t="shared" si="0"/>
        <v>2</v>
      </c>
      <c r="N10" s="621">
        <f t="shared" si="1"/>
        <v>11.5</v>
      </c>
      <c r="O10" s="71" t="str">
        <f>VLOOKUP($B10,Торпедо!$C$168:$V$171,15,FALSE)</f>
        <v>23-24</v>
      </c>
      <c r="P10" s="16">
        <f>VLOOKUP(O10,Очки!$A$2:$B$76,2,0)</f>
        <v>7.5</v>
      </c>
      <c r="Q10" s="15">
        <f>VLOOKUP($B10,Торпедо!$C$6:$Q$43,6,0)+VLOOKUP($B10,Торпедо!$C$115:$V$134,11,FALSE)+VLOOKUP($B10,Торпедо!$C$138:$Q$153,6,0)+VLOOKUP($B10,Торпедо!$C$157:$Q$1164,6,0)+VLOOKUP($B10,Торпедо!$C$168:$Q$175,6,0)</f>
        <v>16</v>
      </c>
      <c r="R10" s="15">
        <f>VLOOKUP($B10,Торпедо!$C$6:$Q$43,14,0)+VLOOKUP($B10,Торпедо!$C$115:$V$134,19,FALSE)+VLOOKUP($B10,Торпедо!$C$138:$Q$153,14,0)+VLOOKUP($B10,Торпедо!$C$157:$Q$164,14,0)+VLOOKUP($B10,Торпедо!$C$168:$Q$172,14,0)</f>
        <v>22</v>
      </c>
      <c r="S10" s="52">
        <f t="shared" si="2"/>
        <v>5.2</v>
      </c>
      <c r="T10" s="157">
        <f t="shared" si="3"/>
        <v>12.7</v>
      </c>
      <c r="U10" s="71">
        <f>VLOOKUP(B10,Форвард!$C$76:$Q$79,15,FALSE)</f>
        <v>1</v>
      </c>
      <c r="V10" s="16">
        <f>VLOOKUP(U10,Очки!$A$2:$B$76,2,0)</f>
        <v>45</v>
      </c>
      <c r="W10" s="15">
        <f>VLOOKUP(B10,Форвард!$C$6:$Q$45,6,FALSE)+VLOOKUP(B10,Форвард!$C$50:$Q$71,6,FALSE)+VLOOKUP(B10,Форвард!$C$76:$Q$79,6,FALSE)</f>
        <v>18</v>
      </c>
      <c r="X10" s="15">
        <f>VLOOKUP(B10,Форвард!$C$6:$Q$45,14,FALSE)+VLOOKUP(B10,Форвард!$C$50:$Q$71,14,FALSE)+VLOOKUP(B10,Форвард!$C$76:$Q$79,14,FALSE)</f>
        <v>43</v>
      </c>
      <c r="Y10" s="52">
        <f t="shared" si="4"/>
        <v>8</v>
      </c>
      <c r="Z10" s="541">
        <f t="shared" si="5"/>
        <v>53</v>
      </c>
      <c r="AA10" s="74">
        <f t="shared" si="8"/>
        <v>86.3</v>
      </c>
      <c r="AC10" s="12"/>
      <c r="AD10" s="12"/>
      <c r="AF10" s="12"/>
      <c r="AG10" s="12"/>
    </row>
    <row r="11" spans="1:33" ht="13.5" thickBot="1">
      <c r="A11" s="14">
        <v>8</v>
      </c>
      <c r="B11" s="61" t="s">
        <v>562</v>
      </c>
      <c r="C11" s="69">
        <f>VLOOKUP(B11,'Профи-Опен'!$C$126:$U$162,2,0)</f>
        <v>20</v>
      </c>
      <c r="D11" s="57">
        <f>VLOOKUP(C11,Очки!$A$2:$B$77,2,0)</f>
        <v>11</v>
      </c>
      <c r="E11" s="58">
        <f>VLOOKUP(B11,'Профи-Опен'!$C$126:$U$162,3,0)</f>
        <v>13</v>
      </c>
      <c r="F11" s="58">
        <f>VLOOKUP(B11,'Профи-Опен'!$C$126:$U$162,11,0)</f>
        <v>20</v>
      </c>
      <c r="G11" s="57">
        <f t="shared" si="6"/>
        <v>5.1</v>
      </c>
      <c r="H11" s="445">
        <f t="shared" si="7"/>
        <v>16.1</v>
      </c>
      <c r="I11" s="71" t="str">
        <f>VLOOKUP(B11,ФФП!$C$7:$U$60,19,FALSE)</f>
        <v>25-30</v>
      </c>
      <c r="J11" s="16">
        <f>VLOOKUP(I11,Очки!$A$2:$B$76,2,0)</f>
        <v>3.5</v>
      </c>
      <c r="K11" s="16">
        <f>VLOOKUP($B11,ФФП!$C$7:$U$60,11,0)</f>
        <v>7</v>
      </c>
      <c r="L11" s="16">
        <f>VLOOKUP($B11,ФФП!$C$7:$U$60,10,0)</f>
        <v>9</v>
      </c>
      <c r="M11" s="52">
        <f t="shared" si="0"/>
        <v>1.3</v>
      </c>
      <c r="N11" s="621">
        <f t="shared" si="1"/>
        <v>4.8</v>
      </c>
      <c r="O11" s="71">
        <f>VLOOKUP(B11,Торпедо!$C$91:$AG$110,31,0)</f>
        <v>2</v>
      </c>
      <c r="P11" s="16">
        <f>VLOOKUP(O11,Очки!$A$2:$B$76,2,0)</f>
        <v>40</v>
      </c>
      <c r="Q11" s="15">
        <f>VLOOKUP($B11,Торпедо!$C$6:$Q$43,6,0)+VLOOKUP(B11,Торпедо!$C$91:$AG$110,22,0)</f>
        <v>21</v>
      </c>
      <c r="R11" s="15">
        <f>VLOOKUP($B11,Торпедо!$C$6:$Q$43,14,0)+VLOOKUP(B11,Торпедо!$C$91:$AG$110,30,0)</f>
        <v>25</v>
      </c>
      <c r="S11" s="52">
        <f t="shared" si="2"/>
        <v>6</v>
      </c>
      <c r="T11" s="157">
        <f t="shared" si="3"/>
        <v>46</v>
      </c>
      <c r="U11" s="71" t="str">
        <f>VLOOKUP(B11,Форвард!$C$50:$Q$71,15,FALSE)</f>
        <v>13-15</v>
      </c>
      <c r="V11" s="16">
        <f>VLOOKUP(U11,Очки!$A$2:$B$76,2,0)</f>
        <v>17</v>
      </c>
      <c r="W11" s="15">
        <f>VLOOKUP(B11,Форвард!$C$6:$Q$45,6,FALSE)+VLOOKUP(B11,Форвард!$C$50:$Q$71,6,FALSE)</f>
        <v>12</v>
      </c>
      <c r="X11" s="15">
        <f>VLOOKUP(B11,Форвард!$C$6:$Q$45,14,FALSE)+VLOOKUP(B11,Форвард!$C$50:$Q$71,14,FALSE)</f>
        <v>15</v>
      </c>
      <c r="Y11" s="52">
        <f t="shared" si="4"/>
        <v>2.9</v>
      </c>
      <c r="Z11" s="157">
        <f t="shared" si="5"/>
        <v>19.9</v>
      </c>
      <c r="AA11" s="74">
        <f t="shared" si="8"/>
        <v>82.00000000000001</v>
      </c>
      <c r="AB11" s="12"/>
      <c r="AC11" s="12"/>
      <c r="AD11" s="12"/>
      <c r="AF11" s="12"/>
      <c r="AG11" s="12"/>
    </row>
    <row r="12" spans="1:33" ht="13.5" thickBot="1">
      <c r="A12" s="17">
        <v>9</v>
      </c>
      <c r="B12" s="61" t="s">
        <v>40</v>
      </c>
      <c r="C12" s="69">
        <f>VLOOKUP(B12,'Профи-Опен'!$C$126:$U$162,2,0)</f>
        <v>11</v>
      </c>
      <c r="D12" s="57">
        <f>VLOOKUP(C12,Очки!$A$2:$B$77,2,0)</f>
        <v>20</v>
      </c>
      <c r="E12" s="58">
        <f>VLOOKUP(B12,'Профи-Опен'!$C$126:$U$162,3,0)</f>
        <v>13</v>
      </c>
      <c r="F12" s="58">
        <f>VLOOKUP(B12,'Профи-Опен'!$C$126:$U$162,11,0)</f>
        <v>22</v>
      </c>
      <c r="G12" s="57">
        <f t="shared" si="6"/>
        <v>5.6</v>
      </c>
      <c r="H12" s="445">
        <f t="shared" si="7"/>
        <v>25.6</v>
      </c>
      <c r="I12" s="71" t="str">
        <f>VLOOKUP(B12,ФФП!$C$7:$U$60,19,FALSE)</f>
        <v>25-30</v>
      </c>
      <c r="J12" s="16">
        <f>VLOOKUP(I12,Очки!$A$2:$B$76,2,0)</f>
        <v>3.5</v>
      </c>
      <c r="K12" s="16">
        <f>VLOOKUP($B12,ФФП!$C$7:$U$60,11,0)</f>
        <v>7</v>
      </c>
      <c r="L12" s="16">
        <f>VLOOKUP($B12,ФФП!$C$7:$U$60,10,0)</f>
        <v>9</v>
      </c>
      <c r="M12" s="52">
        <f t="shared" si="0"/>
        <v>1.3</v>
      </c>
      <c r="N12" s="621">
        <f t="shared" si="1"/>
        <v>4.8</v>
      </c>
      <c r="O12" s="71">
        <f>VLOOKUP(B12,Торпедо!$C$91:$AG$110,31,0)</f>
        <v>13</v>
      </c>
      <c r="P12" s="16">
        <f>VLOOKUP(O12,Очки!$A$2:$B$76,2,0)</f>
        <v>18</v>
      </c>
      <c r="Q12" s="15">
        <f>VLOOKUP($B12,Торпедо!$C$6:$Q$43,6,0)+VLOOKUP(B12,Торпедо!$C$91:$AG$110,22,0)</f>
        <v>21</v>
      </c>
      <c r="R12" s="15">
        <f>VLOOKUP($B12,Торпедо!$C$6:$Q$43,14,0)+VLOOKUP(B12,Торпедо!$C$91:$AG$110,30,0)</f>
        <v>21</v>
      </c>
      <c r="S12" s="52">
        <f t="shared" si="2"/>
        <v>5</v>
      </c>
      <c r="T12" s="157">
        <f t="shared" si="3"/>
        <v>23</v>
      </c>
      <c r="U12" s="71" t="str">
        <f>VLOOKUP(B12,Форвард!$C$50:$Q$71,15,FALSE)</f>
        <v>5-8</v>
      </c>
      <c r="V12" s="16">
        <f>VLOOKUP(U12,Очки!$A$2:$B$76,2,0)</f>
        <v>29</v>
      </c>
      <c r="W12" s="15">
        <f>VLOOKUP(B12,Форвард!$C$6:$Q$45,6,FALSE)+VLOOKUP(B12,Форвард!$C$50:$Q$71,6,FALSE)</f>
        <v>12</v>
      </c>
      <c r="X12" s="15">
        <f>VLOOKUP(B12,Форвард!$C$6:$Q$45,14,FALSE)+VLOOKUP(B12,Форвард!$C$50:$Q$71,14,FALSE)</f>
        <v>19</v>
      </c>
      <c r="Y12" s="52">
        <f t="shared" si="4"/>
        <v>3.7</v>
      </c>
      <c r="Z12" s="157">
        <f t="shared" si="5"/>
        <v>32.7</v>
      </c>
      <c r="AA12" s="74">
        <f t="shared" si="8"/>
        <v>81.30000000000001</v>
      </c>
      <c r="AB12" s="12"/>
      <c r="AC12" s="12"/>
      <c r="AD12" s="12"/>
      <c r="AF12" s="12"/>
      <c r="AG12" s="12"/>
    </row>
    <row r="13" spans="1:33" ht="13.5" thickBot="1">
      <c r="A13" s="14">
        <v>10</v>
      </c>
      <c r="B13" s="60" t="s">
        <v>33</v>
      </c>
      <c r="C13" s="69">
        <f>VLOOKUP(B13,'Профи-Опен'!$C$126:$U$162,2,0)</f>
        <v>23</v>
      </c>
      <c r="D13" s="57">
        <f>VLOOKUP(C13,Очки!$A$2:$B$77,2,0)</f>
        <v>8</v>
      </c>
      <c r="E13" s="58">
        <f>VLOOKUP(B13,'Профи-Опен'!$C$126:$U$162,3,0)</f>
        <v>13</v>
      </c>
      <c r="F13" s="58">
        <f>VLOOKUP(B13,'Профи-Опен'!$C$126:$U$162,11,0)</f>
        <v>19</v>
      </c>
      <c r="G13" s="57">
        <f t="shared" si="6"/>
        <v>4.9</v>
      </c>
      <c r="H13" s="622">
        <f t="shared" si="7"/>
        <v>12.9</v>
      </c>
      <c r="I13" s="71">
        <f>VLOOKUP(B13,ФФП!$C$102:$Y$113,23,FALSE)</f>
        <v>8</v>
      </c>
      <c r="J13" s="16">
        <f>VLOOKUP(I13,Очки!$A$2:$B$76,2,0)</f>
        <v>26</v>
      </c>
      <c r="K13" s="16">
        <f>VLOOKUP($B13,ФФП!$C$7:$U$60,11,0)+VLOOKUP($B13,ФФП!$C$64:$U$98,11,0)+VLOOKUP($B13,ФФП!$C$102:$Y$113,15,0)</f>
        <v>21</v>
      </c>
      <c r="L13" s="16">
        <f>VLOOKUP($B13,ФФП!$C$7:$U$60,10,0)+VLOOKUP($B13,ФФП!$C$64:$U$98,10,0)+VLOOKUP($B13,ФФП!$C$102:$Y$113,14,0)</f>
        <v>32</v>
      </c>
      <c r="M13" s="52">
        <f t="shared" si="0"/>
        <v>5.1</v>
      </c>
      <c r="N13" s="157">
        <f t="shared" si="1"/>
        <v>31.1</v>
      </c>
      <c r="O13" s="71">
        <f>VLOOKUP(B13,Торпедо!$C$91:$AG$110,31,0)</f>
        <v>8</v>
      </c>
      <c r="P13" s="16">
        <f>VLOOKUP(O13,Очки!$A$2:$B$76,2,0)</f>
        <v>26</v>
      </c>
      <c r="Q13" s="15">
        <f>VLOOKUP($B13,Торпедо!$C$6:$Q$43,6,0)+VLOOKUP(B13,Торпедо!$C$91:$AG$110,22,0)</f>
        <v>21</v>
      </c>
      <c r="R13" s="15">
        <f>VLOOKUP($B13,Торпедо!$C$6:$Q$43,14,0)+VLOOKUP(B13,Торпедо!$C$91:$AG$110,30,0)</f>
        <v>22</v>
      </c>
      <c r="S13" s="52">
        <f t="shared" si="2"/>
        <v>5.2</v>
      </c>
      <c r="T13" s="157">
        <f t="shared" si="3"/>
        <v>31.2</v>
      </c>
      <c r="U13" s="71" t="str">
        <f>VLOOKUP(B13,Форвард!$C$6:$Q$45,15,FALSE)</f>
        <v>17-21</v>
      </c>
      <c r="V13" s="16">
        <f>VLOOKUP(U13,Очки!$A$2:$B$76,2,0)</f>
        <v>12</v>
      </c>
      <c r="W13" s="15">
        <f>VLOOKUP(B13,Форвард!$C$6:$Q$45,6,FALSE)</f>
        <v>6</v>
      </c>
      <c r="X13" s="15">
        <f>VLOOKUP(B13,Форвард!$C$6:$Q$45,14,FALSE)</f>
        <v>6</v>
      </c>
      <c r="Y13" s="52">
        <f t="shared" si="4"/>
        <v>1.3</v>
      </c>
      <c r="Z13" s="157">
        <f t="shared" si="5"/>
        <v>13.3</v>
      </c>
      <c r="AA13" s="74">
        <f t="shared" si="8"/>
        <v>75.6</v>
      </c>
      <c r="AC13" s="12"/>
      <c r="AF13" s="12"/>
      <c r="AG13" s="12"/>
    </row>
    <row r="14" spans="1:33" ht="13.5" thickBot="1">
      <c r="A14" s="17">
        <v>11</v>
      </c>
      <c r="B14" s="62" t="s">
        <v>494</v>
      </c>
      <c r="C14" s="69">
        <f>VLOOKUP(B14,'Профи-Опен'!$C$126:$U$162,2,0)</f>
        <v>10</v>
      </c>
      <c r="D14" s="57">
        <f>VLOOKUP(C14,Очки!$A$2:$B$77,2,0)</f>
        <v>22</v>
      </c>
      <c r="E14" s="58">
        <f>VLOOKUP(B14,'Профи-Опен'!$C$126:$U$162,3,0)</f>
        <v>13</v>
      </c>
      <c r="F14" s="58">
        <f>VLOOKUP(B14,'Профи-Опен'!$C$126:$U$162,11,0)</f>
        <v>23</v>
      </c>
      <c r="G14" s="57">
        <f t="shared" si="6"/>
        <v>5.9</v>
      </c>
      <c r="H14" s="445">
        <f t="shared" si="7"/>
        <v>27.9</v>
      </c>
      <c r="I14" s="71">
        <f>VLOOKUP(B14,ФФП!$C$102:$Y$113,23,FALSE)</f>
        <v>4</v>
      </c>
      <c r="J14" s="16">
        <f>VLOOKUP(I14,Очки!$A$2:$B$76,2,0)</f>
        <v>34</v>
      </c>
      <c r="K14" s="16">
        <f>VLOOKUP($B14,ФФП!$C$7:$U$60,11,0)+VLOOKUP($B14,ФФП!$C$64:$U$98,11,0)+VLOOKUP($B14,ФФП!$C$102:$Y$113,15,0)</f>
        <v>21</v>
      </c>
      <c r="L14" s="16">
        <f>VLOOKUP($B14,ФФП!$C$7:$U$60,10,0)+VLOOKUP($B14,ФФП!$C$64:$U$98,10,0)+VLOOKUP($B14,ФФП!$C$102:$Y$113,14,0)</f>
        <v>34</v>
      </c>
      <c r="M14" s="52">
        <f t="shared" si="0"/>
        <v>5.4</v>
      </c>
      <c r="N14" s="157">
        <f t="shared" si="1"/>
        <v>39.4</v>
      </c>
      <c r="O14" s="71">
        <f>VLOOKUP($B14,Торпедо!$C$115:$V$134,20,FALSE)</f>
        <v>37</v>
      </c>
      <c r="P14" s="16">
        <f>VLOOKUP(O14,Очки!$A$2:$B$76,2,0)</f>
        <v>0</v>
      </c>
      <c r="Q14" s="15">
        <f>VLOOKUP($B14,Торпедо!$C$6:$Q$43,6,0)+VLOOKUP($B14,Торпедо!$C$115:$V$134,11,FALSE)</f>
        <v>10</v>
      </c>
      <c r="R14" s="15">
        <f>VLOOKUP($B14,Торпедо!$C$6:$Q$43,14,0)+VLOOKUP($B14,Торпедо!$C$115:$V$134,19,FALSE)</f>
        <v>2</v>
      </c>
      <c r="S14" s="52">
        <f t="shared" si="2"/>
        <v>0.5</v>
      </c>
      <c r="T14" s="621">
        <f t="shared" si="3"/>
        <v>0.5</v>
      </c>
      <c r="U14" s="71" t="str">
        <f>VLOOKUP(B14,Форвард!$C$6:$Q$45,15,FALSE)</f>
        <v>22-28</v>
      </c>
      <c r="V14" s="16">
        <f>VLOOKUP(U14,Очки!$A$2:$B$76,2,0)</f>
        <v>6</v>
      </c>
      <c r="W14" s="15">
        <f>VLOOKUP(B14,Форвард!$C$6:$Q$45,6,FALSE)</f>
        <v>6</v>
      </c>
      <c r="X14" s="15">
        <f>VLOOKUP(B14,Форвард!$C$6:$Q$45,14,FALSE)</f>
        <v>7</v>
      </c>
      <c r="Y14" s="52">
        <f t="shared" si="4"/>
        <v>1.6</v>
      </c>
      <c r="Z14" s="157">
        <f t="shared" si="5"/>
        <v>7.6</v>
      </c>
      <c r="AA14" s="74">
        <f t="shared" si="8"/>
        <v>74.89999999999999</v>
      </c>
      <c r="AC14" s="12"/>
      <c r="AF14" s="12"/>
      <c r="AG14" s="12"/>
    </row>
    <row r="15" spans="1:33" ht="13.5" thickBot="1">
      <c r="A15" s="14">
        <v>12</v>
      </c>
      <c r="B15" s="61" t="s">
        <v>561</v>
      </c>
      <c r="C15" s="69">
        <f>VLOOKUP(B15,'Профи-Опен'!$C$126:$U$162,2,0)</f>
        <v>5</v>
      </c>
      <c r="D15" s="57">
        <f>VLOOKUP(C15,Очки!$A$2:$B$77,2,0)</f>
        <v>32</v>
      </c>
      <c r="E15" s="58">
        <f>VLOOKUP(B15,'Профи-Опен'!$C$126:$U$162,3,0)</f>
        <v>13</v>
      </c>
      <c r="F15" s="58">
        <f>VLOOKUP(B15,'Профи-Опен'!$C$126:$U$162,11,0)</f>
        <v>26</v>
      </c>
      <c r="G15" s="57">
        <f t="shared" si="6"/>
        <v>6.7</v>
      </c>
      <c r="H15" s="445">
        <f t="shared" si="7"/>
        <v>38.7</v>
      </c>
      <c r="I15" s="71" t="str">
        <f>VLOOKUP(B15,ФФП!$C$7:$U$60,19,FALSE)</f>
        <v>37-42</v>
      </c>
      <c r="J15" s="16">
        <f>VLOOKUP(I15,Очки!$A$2:$B$76,2,0)</f>
        <v>0</v>
      </c>
      <c r="K15" s="16">
        <f>VLOOKUP($B15,ФФП!$C$7:$U$60,11,0)</f>
        <v>7</v>
      </c>
      <c r="L15" s="16">
        <f>VLOOKUP($B15,ФФП!$C$7:$U$60,10,0)</f>
        <v>6</v>
      </c>
      <c r="M15" s="52">
        <f t="shared" si="0"/>
        <v>0.9</v>
      </c>
      <c r="N15" s="621">
        <f t="shared" si="1"/>
        <v>0.9</v>
      </c>
      <c r="O15" s="71">
        <f>VLOOKUP(B15,Торпедо!$C$91:$AG$110,31,0)</f>
        <v>15</v>
      </c>
      <c r="P15" s="16">
        <f>VLOOKUP(O15,Очки!$A$2:$B$76,2,0)</f>
        <v>16</v>
      </c>
      <c r="Q15" s="15">
        <f>VLOOKUP($B15,Торпедо!$C$6:$Q$43,6,0)+VLOOKUP(B15,Торпедо!$C$91:$AG$110,22,0)</f>
        <v>21</v>
      </c>
      <c r="R15" s="15">
        <f>VLOOKUP($B15,Торпедо!$C$6:$Q$43,14,0)+VLOOKUP(B15,Торпедо!$C$91:$AG$110,30,0)</f>
        <v>19</v>
      </c>
      <c r="S15" s="52">
        <f t="shared" si="2"/>
        <v>4.5</v>
      </c>
      <c r="T15" s="157">
        <f t="shared" si="3"/>
        <v>20.5</v>
      </c>
      <c r="U15" s="71" t="str">
        <f>VLOOKUP(B15,Форвард!$C$6:$Q$45,15,FALSE)</f>
        <v>17-21</v>
      </c>
      <c r="V15" s="16">
        <f>VLOOKUP(U15,Очки!$A$2:$B$76,2,0)</f>
        <v>12</v>
      </c>
      <c r="W15" s="15">
        <f>VLOOKUP(B15,Форвард!$C$6:$Q$45,6,FALSE)</f>
        <v>6</v>
      </c>
      <c r="X15" s="15">
        <f>VLOOKUP(B15,Форвард!$C$6:$Q$45,14,FALSE)</f>
        <v>6</v>
      </c>
      <c r="Y15" s="52">
        <f t="shared" si="4"/>
        <v>1.3</v>
      </c>
      <c r="Z15" s="157">
        <f t="shared" si="5"/>
        <v>13.3</v>
      </c>
      <c r="AA15" s="74">
        <f t="shared" si="8"/>
        <v>72.5</v>
      </c>
      <c r="AC15" s="12"/>
      <c r="AF15" s="12"/>
      <c r="AG15" s="12"/>
    </row>
    <row r="16" spans="1:33" ht="13.5" thickBot="1">
      <c r="A16" s="17">
        <v>13</v>
      </c>
      <c r="B16" s="62" t="s">
        <v>32</v>
      </c>
      <c r="C16" s="69">
        <f>VLOOKUP(B16,'Профи-Опен'!$C$126:$U$162,2,0)</f>
        <v>8</v>
      </c>
      <c r="D16" s="57">
        <f>VLOOKUP(C16,Очки!$A$2:$B$77,2,0)</f>
        <v>26</v>
      </c>
      <c r="E16" s="58">
        <f>VLOOKUP(B16,'Профи-Опен'!$C$126:$U$162,3,0)</f>
        <v>13</v>
      </c>
      <c r="F16" s="58">
        <f>VLOOKUP(B16,'Профи-Опен'!$C$126:$U$162,11,0)</f>
        <v>19</v>
      </c>
      <c r="G16" s="57">
        <f t="shared" si="6"/>
        <v>4.9</v>
      </c>
      <c r="H16" s="445">
        <f t="shared" si="7"/>
        <v>30.9</v>
      </c>
      <c r="I16" s="71" t="str">
        <f>VLOOKUP(B16,ФФП!$C$7:$U$60,19,FALSE)</f>
        <v>31-36</v>
      </c>
      <c r="J16" s="16">
        <f>VLOOKUP(I16,Очки!$A$2:$B$76,2,0)</f>
        <v>0</v>
      </c>
      <c r="K16" s="16">
        <f>VLOOKUP($B16,ФФП!$C$7:$U$60,11,0)</f>
        <v>7</v>
      </c>
      <c r="L16" s="16">
        <f>VLOOKUP($B16,ФФП!$C$7:$U$60,10,0)</f>
        <v>7</v>
      </c>
      <c r="M16" s="52">
        <f t="shared" si="0"/>
        <v>1</v>
      </c>
      <c r="N16" s="621">
        <f t="shared" si="1"/>
        <v>1</v>
      </c>
      <c r="O16" s="71">
        <f>VLOOKUP(B16,Торпедо!$C$91:$AG$110,31,0)</f>
        <v>18</v>
      </c>
      <c r="P16" s="16">
        <f>VLOOKUP(O16,Очки!$A$2:$B$76,2,0)</f>
        <v>13</v>
      </c>
      <c r="Q16" s="15">
        <f>VLOOKUP($B16,Торпедо!$C$6:$Q$43,6,0)+VLOOKUP(B16,Торпедо!$C$91:$AG$110,22,0)</f>
        <v>21</v>
      </c>
      <c r="R16" s="15">
        <f>VLOOKUP($B16,Торпедо!$C$6:$Q$43,14,0)+VLOOKUP(B16,Торпедо!$C$91:$AG$110,30,0)</f>
        <v>17</v>
      </c>
      <c r="S16" s="52">
        <f t="shared" si="2"/>
        <v>4</v>
      </c>
      <c r="T16" s="157">
        <f t="shared" si="3"/>
        <v>17</v>
      </c>
      <c r="U16" s="71" t="str">
        <f>VLOOKUP(B16,Форвард!$C$50:$Q$71,15,FALSE)</f>
        <v>9-12</v>
      </c>
      <c r="V16" s="16">
        <f>VLOOKUP(U16,Очки!$A$2:$B$76,2,0)</f>
        <v>21.3</v>
      </c>
      <c r="W16" s="15">
        <f>VLOOKUP(B16,Форвард!$C$6:$Q$45,6,FALSE)+VLOOKUP(B16,Форвард!$C$50:$Q$71,6,FALSE)</f>
        <v>12</v>
      </c>
      <c r="X16" s="15">
        <f>VLOOKUP(B16,Форвард!$C$6:$Q$45,14,FALSE)+VLOOKUP(B16,Форвард!$C$50:$Q$71,14,FALSE)</f>
        <v>12</v>
      </c>
      <c r="Y16" s="52">
        <f t="shared" si="4"/>
        <v>2.3</v>
      </c>
      <c r="Z16" s="157">
        <f t="shared" si="5"/>
        <v>23.6</v>
      </c>
      <c r="AA16" s="74">
        <f t="shared" si="8"/>
        <v>71.5</v>
      </c>
      <c r="AC16" s="12"/>
      <c r="AF16" s="12"/>
      <c r="AG16" s="12"/>
    </row>
    <row r="17" spans="1:33" ht="13.5" thickBot="1">
      <c r="A17" s="14">
        <v>14</v>
      </c>
      <c r="B17" s="62" t="s">
        <v>509</v>
      </c>
      <c r="C17" s="69">
        <f>VLOOKUP(B17,'Профи-Опен'!$C$126:$U$162,2,0)</f>
        <v>37</v>
      </c>
      <c r="D17" s="57">
        <f>VLOOKUP(C17,Очки!$A$2:$B$77,2,0)</f>
        <v>0</v>
      </c>
      <c r="E17" s="58">
        <f>VLOOKUP(B17,'Профи-Опен'!$C$126:$U$162,3,0)</f>
        <v>9</v>
      </c>
      <c r="F17" s="58">
        <f>VLOOKUP(B17,'Профи-Опен'!$C$126:$U$162,11,0)</f>
        <v>7</v>
      </c>
      <c r="G17" s="57">
        <f t="shared" si="6"/>
        <v>2.1</v>
      </c>
      <c r="H17" s="445">
        <f t="shared" si="7"/>
        <v>2.1</v>
      </c>
      <c r="I17" s="71" t="str">
        <f>VLOOKUP(B17,ФФП!$C$7:$U$60,19,FALSE)</f>
        <v>37-42</v>
      </c>
      <c r="J17" s="16">
        <f>VLOOKUP(I17,Очки!$A$2:$B$76,2,0)</f>
        <v>0</v>
      </c>
      <c r="K17" s="16">
        <f>VLOOKUP($B17,ФФП!$C$7:$U$60,11,0)</f>
        <v>7</v>
      </c>
      <c r="L17" s="16">
        <f>VLOOKUP($B17,ФФП!$C$7:$U$60,10,0)</f>
        <v>4</v>
      </c>
      <c r="M17" s="52">
        <f t="shared" si="0"/>
        <v>0.6</v>
      </c>
      <c r="N17" s="621">
        <f t="shared" si="1"/>
        <v>0.6</v>
      </c>
      <c r="O17" s="71">
        <f>VLOOKUP(B17,Торпедо!$C$91:$AG$110,31,0)</f>
        <v>14</v>
      </c>
      <c r="P17" s="16">
        <f>VLOOKUP(O17,Очки!$A$2:$B$76,2,0)</f>
        <v>17</v>
      </c>
      <c r="Q17" s="15">
        <f>VLOOKUP($B17,Торпедо!$C$6:$Q$43,6,0)+VLOOKUP(B17,Торпедо!$C$91:$AG$110,22,0)</f>
        <v>21</v>
      </c>
      <c r="R17" s="15">
        <f>VLOOKUP($B17,Торпедо!$C$6:$Q$43,14,0)+VLOOKUP(B17,Торпедо!$C$91:$AG$110,30,0)</f>
        <v>22</v>
      </c>
      <c r="S17" s="52">
        <f t="shared" si="2"/>
        <v>5.2</v>
      </c>
      <c r="T17" s="157">
        <f t="shared" si="3"/>
        <v>22.2</v>
      </c>
      <c r="U17" s="71">
        <f>VLOOKUP(B17,Форвард!$C$76:$Q$79,15,FALSE)</f>
        <v>2</v>
      </c>
      <c r="V17" s="16">
        <f>VLOOKUP(U17,Очки!$A$2:$B$76,2,0)</f>
        <v>40</v>
      </c>
      <c r="W17" s="15">
        <f>VLOOKUP(B17,Форвард!$C$6:$Q$45,6,FALSE)+VLOOKUP(B17,Форвард!$C$50:$Q$71,6,FALSE)+VLOOKUP(B17,Форвард!$C$76:$Q$79,6,FALSE)</f>
        <v>18</v>
      </c>
      <c r="X17" s="15">
        <f>VLOOKUP(B17,Форвард!$C$6:$Q$45,14,FALSE)+VLOOKUP(B17,Форвард!$C$50:$Q$71,14,FALSE)+VLOOKUP(B17,Форвард!$C$76:$Q$79,14,FALSE)</f>
        <v>38</v>
      </c>
      <c r="Y17" s="52">
        <f t="shared" si="4"/>
        <v>7</v>
      </c>
      <c r="Z17" s="157">
        <f t="shared" si="5"/>
        <v>47</v>
      </c>
      <c r="AA17" s="74">
        <f t="shared" si="8"/>
        <v>71.30000000000001</v>
      </c>
      <c r="AC17" s="12"/>
      <c r="AF17" s="12"/>
      <c r="AG17" s="12"/>
    </row>
    <row r="18" spans="1:33" ht="13.5" thickBot="1">
      <c r="A18" s="17">
        <v>15</v>
      </c>
      <c r="B18" s="61" t="s">
        <v>496</v>
      </c>
      <c r="C18" s="69">
        <f>VLOOKUP(B18,'Профи-Опен'!$C$126:$U$162,2,0)</f>
        <v>14</v>
      </c>
      <c r="D18" s="57">
        <f>VLOOKUP(C18,Очки!$A$2:$B$77,2,0)</f>
        <v>17</v>
      </c>
      <c r="E18" s="58">
        <f>VLOOKUP(B18,'Профи-Опен'!$C$126:$U$162,3,0)</f>
        <v>12</v>
      </c>
      <c r="F18" s="58">
        <f>VLOOKUP(B18,'Профи-Опен'!$C$126:$U$162,11,0)</f>
        <v>24</v>
      </c>
      <c r="G18" s="57">
        <f t="shared" si="6"/>
        <v>6.3</v>
      </c>
      <c r="H18" s="445">
        <f t="shared" si="7"/>
        <v>23.3</v>
      </c>
      <c r="I18" s="71" t="str">
        <f>VLOOKUP(B18,ФФП!$C$7:$U$60,19,FALSE)</f>
        <v>37-42</v>
      </c>
      <c r="J18" s="16">
        <f>VLOOKUP(I18,Очки!$A$2:$B$76,2,0)</f>
        <v>0</v>
      </c>
      <c r="K18" s="16">
        <f>VLOOKUP($B18,ФФП!$C$7:$U$60,11,0)</f>
        <v>7</v>
      </c>
      <c r="L18" s="16">
        <f>VLOOKUP($B18,ФФП!$C$7:$U$60,10,0)</f>
        <v>6</v>
      </c>
      <c r="M18" s="52">
        <f t="shared" si="0"/>
        <v>0.9</v>
      </c>
      <c r="N18" s="621">
        <f t="shared" si="1"/>
        <v>0.9</v>
      </c>
      <c r="O18" s="71" t="str">
        <f>VLOOKUP($B18,Торпедо!$C$157:$V$164,15,FALSE)</f>
        <v>25-28</v>
      </c>
      <c r="P18" s="16">
        <f>VLOOKUP(O18,Очки!$A$2:$B$76,2,0)</f>
        <v>4.5</v>
      </c>
      <c r="Q18" s="15">
        <f>VLOOKUP($B18,Торпедо!$C$6:$Q$43,6,0)+VLOOKUP($B18,Торпедо!$C$115:$V$134,11,FALSE)+VLOOKUP($B18,Торпедо!$C$138:$Q$153,6,0)+VLOOKUP($B18,Торпедо!$C$157:$Q$1164,6,0)</f>
        <v>14</v>
      </c>
      <c r="R18" s="15">
        <f>VLOOKUP($B18,Торпедо!$C$6:$Q$43,14,0)+VLOOKUP($B18,Торпедо!$C$115:$V$134,19,FALSE)+VLOOKUP($B18,Торпедо!$C$138:$Q$153,14,0)+VLOOKUP($B18,Торпедо!$C$157:$Q$164,14,0)</f>
        <v>21</v>
      </c>
      <c r="S18" s="52">
        <f t="shared" si="2"/>
        <v>4.9</v>
      </c>
      <c r="T18" s="157">
        <f t="shared" si="3"/>
        <v>9.4</v>
      </c>
      <c r="U18" s="71">
        <f>VLOOKUP(B18,Форвард!$C$76:$Q$79,15,FALSE)</f>
        <v>4</v>
      </c>
      <c r="V18" s="16">
        <f>VLOOKUP(U18,Очки!$A$2:$B$76,2,0)</f>
        <v>34</v>
      </c>
      <c r="W18" s="15">
        <f>VLOOKUP(B18,Форвард!$C$6:$Q$45,6,FALSE)+VLOOKUP(B18,Форвард!$C$50:$Q$71,6,FALSE)+VLOOKUP(B18,Форвард!$C$76:$Q$79,6,FALSE)</f>
        <v>18</v>
      </c>
      <c r="X18" s="15">
        <f>VLOOKUP(B18,Форвард!$C$6:$Q$45,14,FALSE)+VLOOKUP(B18,Форвард!$C$50:$Q$71,14,FALSE)+VLOOKUP(B18,Форвард!$C$76:$Q$79,14,FALSE)</f>
        <v>21</v>
      </c>
      <c r="Y18" s="52">
        <f t="shared" si="4"/>
        <v>3.9</v>
      </c>
      <c r="Z18" s="157">
        <f t="shared" si="5"/>
        <v>37.9</v>
      </c>
      <c r="AA18" s="74">
        <f t="shared" si="8"/>
        <v>70.6</v>
      </c>
      <c r="AC18" s="12"/>
      <c r="AF18" s="12"/>
      <c r="AG18" s="12"/>
    </row>
    <row r="19" spans="1:33" ht="13.5" thickBot="1">
      <c r="A19" s="14">
        <v>16</v>
      </c>
      <c r="B19" s="61" t="s">
        <v>154</v>
      </c>
      <c r="C19" s="69">
        <f>VLOOKUP(B19,'Профи-Опен'!$C$126:$U$162,2,0)</f>
        <v>32</v>
      </c>
      <c r="D19" s="57">
        <f>VLOOKUP(C19,Очки!$A$2:$B$77,2,0)</f>
        <v>0</v>
      </c>
      <c r="E19" s="58">
        <f>VLOOKUP(B19,'Профи-Опен'!$C$126:$U$162,3,0)</f>
        <v>13</v>
      </c>
      <c r="F19" s="58">
        <f>VLOOKUP(B19,'Профи-Опен'!$C$126:$U$162,11,0)</f>
        <v>12</v>
      </c>
      <c r="G19" s="57">
        <f t="shared" si="6"/>
        <v>3.1</v>
      </c>
      <c r="H19" s="622">
        <f t="shared" si="7"/>
        <v>3.1</v>
      </c>
      <c r="I19" s="71" t="str">
        <f>VLOOKUP(B19,ФФП!$C$64:$U$98,19,FALSE)</f>
        <v>13-18</v>
      </c>
      <c r="J19" s="16">
        <f>VLOOKUP(I19,Очки!$A$2:$B$76,2,0)</f>
        <v>15.5</v>
      </c>
      <c r="K19" s="16">
        <f>VLOOKUP($B19,ФФП!$C$7:$U$60,11,0)+VLOOKUP($B19,ФФП!$C$64:$U$98,11,0)</f>
        <v>10</v>
      </c>
      <c r="L19" s="16">
        <f>VLOOKUP($B19,ФФП!$C$7:$U$60,10,0)+VLOOKUP($B19,ФФП!$C$64:$U$98,10,0)</f>
        <v>14</v>
      </c>
      <c r="M19" s="52">
        <f t="shared" si="0"/>
        <v>2.1</v>
      </c>
      <c r="N19" s="157">
        <f t="shared" si="1"/>
        <v>17.6</v>
      </c>
      <c r="O19" s="71">
        <f>VLOOKUP(B19,Торпедо!$C$91:$AG$110,31,0)</f>
        <v>12</v>
      </c>
      <c r="P19" s="16">
        <f>VLOOKUP(O19,Очки!$A$2:$B$76,2,0)</f>
        <v>19</v>
      </c>
      <c r="Q19" s="15">
        <f>VLOOKUP($B19,Торпедо!$C$6:$Q$43,6,0)+VLOOKUP(B19,Торпедо!$C$91:$AG$110,22,0)</f>
        <v>21</v>
      </c>
      <c r="R19" s="15">
        <f>VLOOKUP($B19,Торпедо!$C$6:$Q$43,14,0)+VLOOKUP(B19,Торпедо!$C$91:$AG$110,30,0)</f>
        <v>21</v>
      </c>
      <c r="S19" s="52">
        <f t="shared" si="2"/>
        <v>5</v>
      </c>
      <c r="T19" s="157">
        <f t="shared" si="3"/>
        <v>24</v>
      </c>
      <c r="U19" s="71" t="str">
        <f>VLOOKUP(B19,Форвард!$C$50:$Q$71,15,FALSE)</f>
        <v>9-12</v>
      </c>
      <c r="V19" s="16">
        <f>VLOOKUP(U19,Очки!$A$2:$B$76,2,0)</f>
        <v>21.3</v>
      </c>
      <c r="W19" s="15">
        <f>VLOOKUP(B19,Форвард!$C$6:$Q$45,6,FALSE)+VLOOKUP(B19,Форвард!$C$50:$Q$71,6,FALSE)</f>
        <v>12</v>
      </c>
      <c r="X19" s="15">
        <f>VLOOKUP(B19,Форвард!$C$6:$Q$45,14,FALSE)+VLOOKUP(B19,Форвард!$C$50:$Q$71,14,FALSE)</f>
        <v>22</v>
      </c>
      <c r="Y19" s="52">
        <f t="shared" si="4"/>
        <v>4.3</v>
      </c>
      <c r="Z19" s="157">
        <f t="shared" si="5"/>
        <v>25.6</v>
      </c>
      <c r="AA19" s="74">
        <f t="shared" si="8"/>
        <v>67.20000000000002</v>
      </c>
      <c r="AC19" s="12"/>
      <c r="AF19" s="12"/>
      <c r="AG19" s="12"/>
    </row>
    <row r="20" spans="1:33" ht="13.5" thickBot="1">
      <c r="A20" s="17">
        <v>17</v>
      </c>
      <c r="B20" s="61" t="s">
        <v>146</v>
      </c>
      <c r="C20" s="69">
        <f>VLOOKUP(B20,'Профи-Опен'!$C$126:$U$162,2,0)</f>
        <v>7</v>
      </c>
      <c r="D20" s="57">
        <f>VLOOKUP(C20,Очки!$A$2:$B$77,2,0)</f>
        <v>28</v>
      </c>
      <c r="E20" s="58">
        <f>VLOOKUP(B20,'Профи-Опен'!$C$126:$U$162,3,0)</f>
        <v>13</v>
      </c>
      <c r="F20" s="58">
        <f>VLOOKUP(B20,'Профи-Опен'!$C$126:$U$162,11,0)</f>
        <v>22</v>
      </c>
      <c r="G20" s="57">
        <f t="shared" si="6"/>
        <v>5.6</v>
      </c>
      <c r="H20" s="445">
        <f t="shared" si="7"/>
        <v>33.6</v>
      </c>
      <c r="I20" s="71" t="str">
        <f>VLOOKUP(B20,ФФП!$C$7:$U$60,19,FALSE)</f>
        <v>37-42</v>
      </c>
      <c r="J20" s="16">
        <f>VLOOKUP(I20,Очки!$A$2:$B$76,2,0)</f>
        <v>0</v>
      </c>
      <c r="K20" s="16">
        <f>VLOOKUP($B20,ФФП!$C$7:$U$60,11,0)</f>
        <v>7</v>
      </c>
      <c r="L20" s="16">
        <f>VLOOKUP($B20,ФФП!$C$7:$U$60,10,0)</f>
        <v>5</v>
      </c>
      <c r="M20" s="52">
        <f t="shared" si="0"/>
        <v>0.7</v>
      </c>
      <c r="N20" s="621">
        <f t="shared" si="1"/>
        <v>0.7</v>
      </c>
      <c r="O20" s="71">
        <f>VLOOKUP(B20,Торпедо!$C$91:$AG$110,31,0)</f>
        <v>11</v>
      </c>
      <c r="P20" s="16">
        <f>VLOOKUP(O20,Очки!$A$2:$B$76,2,0)</f>
        <v>20</v>
      </c>
      <c r="Q20" s="15">
        <f>VLOOKUP($B20,Торпедо!$C$6:$Q$43,6,0)+VLOOKUP(B20,Торпедо!$C$91:$AG$110,22,0)</f>
        <v>21</v>
      </c>
      <c r="R20" s="15">
        <f>VLOOKUP($B20,Торпедо!$C$6:$Q$43,14,0)+VLOOKUP(B20,Торпедо!$C$91:$AG$110,30,0)</f>
        <v>20</v>
      </c>
      <c r="S20" s="52">
        <f t="shared" si="2"/>
        <v>4.8</v>
      </c>
      <c r="T20" s="157">
        <f t="shared" si="3"/>
        <v>24.8</v>
      </c>
      <c r="U20" s="71" t="str">
        <f>VLOOKUP(B20,Форвард!$C$6:$Q$45,15,FALSE)</f>
        <v>22-28</v>
      </c>
      <c r="V20" s="16">
        <f>VLOOKUP(U20,Очки!$A$2:$B$76,2,0)</f>
        <v>6</v>
      </c>
      <c r="W20" s="15">
        <f>VLOOKUP(B20,Форвард!$C$6:$Q$45,6,FALSE)</f>
        <v>6</v>
      </c>
      <c r="X20" s="15">
        <f>VLOOKUP(B20,Форвард!$C$6:$Q$45,14,FALSE)</f>
        <v>6</v>
      </c>
      <c r="Y20" s="52">
        <f t="shared" si="4"/>
        <v>1.3</v>
      </c>
      <c r="Z20" s="157">
        <f t="shared" si="5"/>
        <v>7.3</v>
      </c>
      <c r="AA20" s="74">
        <f t="shared" si="8"/>
        <v>65.7</v>
      </c>
      <c r="AC20" s="12"/>
      <c r="AF20" s="12"/>
      <c r="AG20" s="12"/>
    </row>
    <row r="21" spans="1:33" ht="13.5" thickBot="1">
      <c r="A21" s="14">
        <v>18</v>
      </c>
      <c r="B21" s="59" t="s">
        <v>42</v>
      </c>
      <c r="C21" s="69">
        <f>VLOOKUP(B21,'Профи-Опен'!$C$126:$U$162,2,0)</f>
        <v>12</v>
      </c>
      <c r="D21" s="57">
        <f>VLOOKUP(C21,Очки!$A$2:$B$77,2,0)</f>
        <v>19</v>
      </c>
      <c r="E21" s="58">
        <f>VLOOKUP(B21,'Профи-Опен'!$C$126:$U$162,3,0)</f>
        <v>13</v>
      </c>
      <c r="F21" s="58">
        <f>VLOOKUP(B21,'Профи-Опен'!$C$126:$U$162,11,0)</f>
        <v>19</v>
      </c>
      <c r="G21" s="57">
        <f t="shared" si="6"/>
        <v>4.9</v>
      </c>
      <c r="H21" s="445">
        <f t="shared" si="7"/>
        <v>23.9</v>
      </c>
      <c r="I21" s="71">
        <f>VLOOKUP(B21,ФФП!$C$102:$Y$113,23,FALSE)</f>
        <v>12</v>
      </c>
      <c r="J21" s="16">
        <f>VLOOKUP(I21,Очки!$A$2:$B$76,2,0)</f>
        <v>19</v>
      </c>
      <c r="K21" s="16">
        <f>VLOOKUP($B21,ФФП!$C$7:$U$60,11,0)+VLOOKUP($B21,ФФП!$C$64:$U$98,11,0)+VLOOKUP($B21,ФФП!$C$102:$Y$113,15,0)</f>
        <v>21</v>
      </c>
      <c r="L21" s="16">
        <f>VLOOKUP($B21,ФФП!$C$7:$U$60,10,0)+VLOOKUP($B21,ФФП!$C$64:$U$98,10,0)+VLOOKUP($B21,ФФП!$C$102:$Y$113,14,0)</f>
        <v>28</v>
      </c>
      <c r="M21" s="52">
        <f t="shared" si="0"/>
        <v>4.4</v>
      </c>
      <c r="N21" s="157">
        <f t="shared" si="1"/>
        <v>23.4</v>
      </c>
      <c r="O21" s="71">
        <f>VLOOKUP($B21,Торпедо!$C$175:$V$176,15,FALSE)</f>
        <v>21</v>
      </c>
      <c r="P21" s="16">
        <f>VLOOKUP(O21,Очки!$A$2:$B$76,2,0)</f>
        <v>10</v>
      </c>
      <c r="Q21" s="15">
        <f>VLOOKUP($B21,Торпедо!$C$6:$Q$43,6,0)+VLOOKUP($B21,Торпедо!$C$115:$V$134,11,FALSE)+VLOOKUP($B21,Торпедо!$C$138:$Q$153,6,0)+VLOOKUP($B21,Торпедо!$C$157:$Q$1164,6,0)+VLOOKUP($B21,Торпедо!$C$168:$Q$174,6,0)+VLOOKUP($B21,Торпедо!$C$175:$Q$176,6,0)</f>
        <v>18</v>
      </c>
      <c r="R21" s="15">
        <f>VLOOKUP($B21,Торпедо!$C$6:$Q$43,14,0)+VLOOKUP($B21,Торпедо!$C$115:$V$134,19,FALSE)+VLOOKUP($B21,Торпедо!$C$138:$Q$153,14,0)+VLOOKUP($B21,Торпедо!$C$157:$Q$164,14,0)+VLOOKUP($B21,Торпедо!$C$168:$Q$172,14,0)+VLOOKUP($B21,Торпедо!$C$175:$Q$176,14,0)</f>
        <v>32</v>
      </c>
      <c r="S21" s="52">
        <f t="shared" si="2"/>
        <v>7.6</v>
      </c>
      <c r="T21" s="157">
        <f t="shared" si="3"/>
        <v>17.6</v>
      </c>
      <c r="U21" s="71">
        <f>VLOOKUP(B21,Форвард!$C$50:$Q$71,15,FALSE)</f>
        <v>16</v>
      </c>
      <c r="V21" s="16">
        <f>VLOOKUP(U21,Очки!$A$2:$B$76,2,0)</f>
        <v>15</v>
      </c>
      <c r="W21" s="15">
        <f>VLOOKUP(B21,Форвард!$C$6:$Q$45,6,FALSE)+VLOOKUP(B21,Форвард!$C$50:$Q$71,6,FALSE)</f>
        <v>12</v>
      </c>
      <c r="X21" s="15">
        <f>VLOOKUP(B21,Форвард!$C$6:$Q$45,14,FALSE)+VLOOKUP(B21,Форвард!$C$50:$Q$71,14,FALSE)</f>
        <v>11</v>
      </c>
      <c r="Y21" s="52">
        <f t="shared" si="4"/>
        <v>2.1</v>
      </c>
      <c r="Z21" s="621">
        <f t="shared" si="5"/>
        <v>17.1</v>
      </c>
      <c r="AA21" s="74">
        <f t="shared" si="8"/>
        <v>64.9</v>
      </c>
      <c r="AC21" s="12"/>
      <c r="AF21" s="12"/>
      <c r="AG21" s="12"/>
    </row>
    <row r="22" spans="1:33" ht="13.5" thickBot="1">
      <c r="A22" s="17">
        <v>19</v>
      </c>
      <c r="B22" s="61" t="s">
        <v>22</v>
      </c>
      <c r="C22" s="69">
        <f>VLOOKUP(B22,'Профи-Опен'!$C$126:$U$162,2,0)</f>
        <v>22</v>
      </c>
      <c r="D22" s="57">
        <f>VLOOKUP(C22,Очки!$A$2:$B$77,2,0)</f>
        <v>9</v>
      </c>
      <c r="E22" s="58">
        <f>VLOOKUP(B22,'Профи-Опен'!$C$126:$U$162,3,0)</f>
        <v>13</v>
      </c>
      <c r="F22" s="58">
        <f>VLOOKUP(B22,'Профи-Опен'!$C$126:$U$162,11,0)</f>
        <v>13</v>
      </c>
      <c r="G22" s="57">
        <f t="shared" si="6"/>
        <v>3.3</v>
      </c>
      <c r="H22" s="445">
        <f t="shared" si="7"/>
        <v>12.3</v>
      </c>
      <c r="I22" s="71" t="str">
        <f>VLOOKUP(B22,ФФП!$C$7:$U$60,19,FALSE)</f>
        <v>25-30</v>
      </c>
      <c r="J22" s="16">
        <f>VLOOKUP(I22,Очки!$A$2:$B$76,2,0)</f>
        <v>3.5</v>
      </c>
      <c r="K22" s="16">
        <f>VLOOKUP($B22,ФФП!$C$7:$U$60,11,0)</f>
        <v>7</v>
      </c>
      <c r="L22" s="16">
        <f>VLOOKUP($B22,ФФП!$C$7:$U$60,10,0)</f>
        <v>9</v>
      </c>
      <c r="M22" s="52">
        <f t="shared" si="0"/>
        <v>1.3</v>
      </c>
      <c r="N22" s="621">
        <f t="shared" si="1"/>
        <v>4.8</v>
      </c>
      <c r="O22" s="71">
        <f>VLOOKUP(B22,Торпедо!$C$91:$AG$110,31,0)</f>
        <v>10</v>
      </c>
      <c r="P22" s="16">
        <f>VLOOKUP(O22,Очки!$A$2:$B$76,2,0)</f>
        <v>22</v>
      </c>
      <c r="Q22" s="15">
        <f>VLOOKUP($B22,Торпедо!$C$6:$Q$43,6,0)+VLOOKUP(B22,Торпедо!$C$91:$AG$110,22,0)</f>
        <v>21</v>
      </c>
      <c r="R22" s="15">
        <f>VLOOKUP($B22,Торпедо!$C$6:$Q$43,14,0)+VLOOKUP(B22,Торпедо!$C$91:$AG$110,30,0)</f>
        <v>22</v>
      </c>
      <c r="S22" s="52">
        <f t="shared" si="2"/>
        <v>5.2</v>
      </c>
      <c r="T22" s="157">
        <f t="shared" si="3"/>
        <v>27.2</v>
      </c>
      <c r="U22" s="71" t="str">
        <f>VLOOKUP(B22,Форвард!$C$50:$Q$71,15,FALSE)</f>
        <v>9-12</v>
      </c>
      <c r="V22" s="16">
        <f>VLOOKUP(U22,Очки!$A$2:$B$76,2,0)</f>
        <v>21.3</v>
      </c>
      <c r="W22" s="15">
        <f>VLOOKUP(B22,Форвард!$C$6:$Q$45,6,FALSE)+VLOOKUP(B22,Форвард!$C$50:$Q$71,6,FALSE)</f>
        <v>12</v>
      </c>
      <c r="X22" s="15">
        <f>VLOOKUP(B22,Форвард!$C$6:$Q$45,14,FALSE)+VLOOKUP(B22,Форвард!$C$50:$Q$71,14,FALSE)</f>
        <v>20</v>
      </c>
      <c r="Y22" s="52">
        <f t="shared" si="4"/>
        <v>3.9</v>
      </c>
      <c r="Z22" s="157">
        <f t="shared" si="5"/>
        <v>25.2</v>
      </c>
      <c r="AA22" s="74">
        <f t="shared" si="8"/>
        <v>64.7</v>
      </c>
      <c r="AC22" s="12"/>
      <c r="AF22" s="12"/>
      <c r="AG22" s="12"/>
    </row>
    <row r="23" spans="1:29" ht="13.5" thickBot="1">
      <c r="A23" s="14">
        <v>20</v>
      </c>
      <c r="B23" s="61" t="s">
        <v>148</v>
      </c>
      <c r="C23" s="69">
        <f>VLOOKUP(B23,'Профи-Опен'!$C$126:$U$162,2,0)</f>
        <v>19</v>
      </c>
      <c r="D23" s="57">
        <f>VLOOKUP(C23,Очки!$A$2:$B$77,2,0)</f>
        <v>12</v>
      </c>
      <c r="E23" s="58">
        <f>VLOOKUP(B23,'Профи-Опен'!$C$126:$U$162,3,0)</f>
        <v>13</v>
      </c>
      <c r="F23" s="58">
        <f>VLOOKUP(B23,'Профи-Опен'!$C$126:$U$162,11,0)</f>
        <v>20</v>
      </c>
      <c r="G23" s="57">
        <f t="shared" si="6"/>
        <v>5.1</v>
      </c>
      <c r="H23" s="445">
        <f t="shared" si="7"/>
        <v>17.1</v>
      </c>
      <c r="I23" s="71">
        <f>VLOOKUP(B23,ФФП!$C$102:$Y$113,23,FALSE)</f>
        <v>5</v>
      </c>
      <c r="J23" s="16">
        <f>VLOOKUP(I23,Очки!$A$2:$B$76,2,0)</f>
        <v>32</v>
      </c>
      <c r="K23" s="16">
        <f>VLOOKUP($B23,ФФП!$C$7:$U$60,11,0)+VLOOKUP($B23,ФФП!$C$64:$U$98,11,0)+VLOOKUP($B23,ФФП!$C$102:$Y$113,15,0)</f>
        <v>21</v>
      </c>
      <c r="L23" s="16">
        <f>VLOOKUP($B23,ФФП!$C$7:$U$60,10,0)+VLOOKUP($B23,ФФП!$C$64:$U$98,10,0)+VLOOKUP($B23,ФФП!$C$102:$Y$113,14,0)</f>
        <v>41</v>
      </c>
      <c r="M23" s="52">
        <f t="shared" si="0"/>
        <v>6.5</v>
      </c>
      <c r="N23" s="157">
        <f t="shared" si="1"/>
        <v>38.5</v>
      </c>
      <c r="O23" s="71"/>
      <c r="P23" s="57"/>
      <c r="Q23" s="58"/>
      <c r="R23" s="58"/>
      <c r="S23" s="57"/>
      <c r="T23" s="70"/>
      <c r="U23" s="71"/>
      <c r="V23" s="16"/>
      <c r="W23" s="15"/>
      <c r="X23" s="15"/>
      <c r="Y23" s="52"/>
      <c r="Z23" s="157"/>
      <c r="AA23" s="74">
        <f>H23+N23+T23</f>
        <v>55.6</v>
      </c>
      <c r="AC23" s="12"/>
    </row>
    <row r="24" spans="1:29" ht="13.5" thickBot="1">
      <c r="A24" s="17">
        <v>21</v>
      </c>
      <c r="B24" s="61" t="s">
        <v>155</v>
      </c>
      <c r="C24" s="69">
        <f>VLOOKUP(B24,'Профи-Опен'!$C$126:$U$162,2,0)</f>
        <v>18</v>
      </c>
      <c r="D24" s="57">
        <f>VLOOKUP(C24,Очки!$A$2:$B$77,2,0)</f>
        <v>13</v>
      </c>
      <c r="E24" s="58">
        <f>VLOOKUP(B24,'Профи-Опен'!$C$126:$U$162,3,0)</f>
        <v>13</v>
      </c>
      <c r="F24" s="58">
        <f>VLOOKUP(B24,'Профи-Опен'!$C$126:$U$162,11,0)</f>
        <v>19</v>
      </c>
      <c r="G24" s="57">
        <f t="shared" si="6"/>
        <v>4.9</v>
      </c>
      <c r="H24" s="445">
        <f t="shared" si="7"/>
        <v>17.9</v>
      </c>
      <c r="I24" s="71" t="str">
        <f>VLOOKUP(B24,ФФП!$C$7:$U$60,19,FALSE)</f>
        <v>25-30</v>
      </c>
      <c r="J24" s="16">
        <f>VLOOKUP(I24,Очки!$A$2:$B$76,2,0)</f>
        <v>3.5</v>
      </c>
      <c r="K24" s="16">
        <f>VLOOKUP($B24,ФФП!$C$7:$U$60,11,0)</f>
        <v>7</v>
      </c>
      <c r="L24" s="16">
        <f>VLOOKUP($B24,ФФП!$C$7:$U$60,10,0)</f>
        <v>9</v>
      </c>
      <c r="M24" s="52">
        <f t="shared" si="0"/>
        <v>1.3</v>
      </c>
      <c r="N24" s="157">
        <f t="shared" si="1"/>
        <v>4.8</v>
      </c>
      <c r="O24" s="71">
        <f>VLOOKUP(B24,Торпедо!$C$91:$AG$110,31,0)</f>
        <v>9</v>
      </c>
      <c r="P24" s="16">
        <f>VLOOKUP(O24,Очки!$A$2:$B$76,2,0)</f>
        <v>24</v>
      </c>
      <c r="Q24" s="15">
        <f>VLOOKUP($B24,Торпедо!$C$6:$Q$43,6,0)+VLOOKUP(B24,Торпедо!$C$91:$AG$110,22,0)</f>
        <v>21</v>
      </c>
      <c r="R24" s="15">
        <f>VLOOKUP($B24,Торпедо!$C$6:$Q$43,14,0)+VLOOKUP(B24,Торпедо!$C$91:$AG$110,30,0)</f>
        <v>23</v>
      </c>
      <c r="S24" s="52">
        <f aca="true" t="shared" si="9" ref="S24:S29">ROUND(((20-$S$2+Q24)*R24/(Q24*2)/2),1)</f>
        <v>5.5</v>
      </c>
      <c r="T24" s="157">
        <f aca="true" t="shared" si="10" ref="T24:T29">P24+S24</f>
        <v>29.5</v>
      </c>
      <c r="U24" s="71"/>
      <c r="V24" s="16"/>
      <c r="W24" s="15"/>
      <c r="X24" s="15"/>
      <c r="Y24" s="52"/>
      <c r="Z24" s="157"/>
      <c r="AA24" s="74">
        <f>H24+N24+T24</f>
        <v>52.2</v>
      </c>
      <c r="AC24" s="12"/>
    </row>
    <row r="25" spans="1:29" ht="13.5" thickBot="1">
      <c r="A25" s="14">
        <v>22</v>
      </c>
      <c r="B25" s="61" t="s">
        <v>506</v>
      </c>
      <c r="C25" s="69">
        <f>VLOOKUP(B25,'Профи-Опен'!$C$126:$U$162,2,0)</f>
        <v>34</v>
      </c>
      <c r="D25" s="57">
        <f>VLOOKUP(C25,Очки!$A$2:$B$77,2,0)</f>
        <v>0</v>
      </c>
      <c r="E25" s="58">
        <f>VLOOKUP(B25,'Профи-Опен'!$C$126:$U$162,3,0)</f>
        <v>11</v>
      </c>
      <c r="F25" s="58">
        <f>VLOOKUP(B25,'Профи-Опен'!$C$126:$U$162,11,0)</f>
        <v>15</v>
      </c>
      <c r="G25" s="57">
        <f t="shared" si="6"/>
        <v>4.1</v>
      </c>
      <c r="H25" s="445">
        <f t="shared" si="7"/>
        <v>4.1</v>
      </c>
      <c r="I25" s="71">
        <f>VLOOKUP(B25,ФФП!$C$102:$Y$113,23,FALSE)</f>
        <v>10</v>
      </c>
      <c r="J25" s="16">
        <f>VLOOKUP(I25,Очки!$A$2:$B$76,2,0)</f>
        <v>22</v>
      </c>
      <c r="K25" s="16">
        <f>VLOOKUP($B25,ФФП!$C$7:$U$60,11,0)+VLOOKUP($B25,ФФП!$C$64:$U$98,11,0)+VLOOKUP($B25,ФФП!$C$102:$Y$113,15,0)</f>
        <v>21</v>
      </c>
      <c r="L25" s="16">
        <f>VLOOKUP($B25,ФФП!$C$7:$U$60,10,0)+VLOOKUP($B25,ФФП!$C$64:$U$98,10,0)+VLOOKUP($B25,ФФП!$C$102:$Y$113,14,0)</f>
        <v>29</v>
      </c>
      <c r="M25" s="52">
        <f t="shared" si="0"/>
        <v>4.6</v>
      </c>
      <c r="N25" s="157">
        <f t="shared" si="1"/>
        <v>26.6</v>
      </c>
      <c r="O25" s="71" t="str">
        <f>VLOOKUP($B25,Торпедо!$C$138:$V$1153,15,FALSE)</f>
        <v>29-36</v>
      </c>
      <c r="P25" s="16">
        <f>VLOOKUP(O25,Очки!$A$2:$B$76,2,0)</f>
        <v>0.4</v>
      </c>
      <c r="Q25" s="15">
        <f>VLOOKUP($B25,Торпедо!$C$6:$Q$43,6,0)+VLOOKUP($B25,Торпедо!$C$115:$V$134,11,FALSE)+VLOOKUP($B25,Торпедо!$C$138:$Q$153,6,0)</f>
        <v>12</v>
      </c>
      <c r="R25" s="15">
        <f>VLOOKUP($B25,Торпедо!$C$6:$Q$43,14,0)+VLOOKUP($B25,Торпедо!$C$115:$V$134,19,FALSE)+VLOOKUP($B25,Торпедо!$C$138:$Q$153,14,0)</f>
        <v>10</v>
      </c>
      <c r="S25" s="52">
        <f t="shared" si="9"/>
        <v>2.3</v>
      </c>
      <c r="T25" s="621">
        <f t="shared" si="10"/>
        <v>2.6999999999999997</v>
      </c>
      <c r="U25" s="71" t="str">
        <f>VLOOKUP(B25,Форвард!$C$50:$Q$71,15,FALSE)</f>
        <v>13-15</v>
      </c>
      <c r="V25" s="16">
        <f>VLOOKUP(U25,Очки!$A$2:$B$76,2,0)</f>
        <v>17</v>
      </c>
      <c r="W25" s="15">
        <f>VLOOKUP(B25,Форвард!$C$6:$Q$45,6,FALSE)+VLOOKUP(B25,Форвард!$C$50:$Q$71,6,FALSE)</f>
        <v>12</v>
      </c>
      <c r="X25" s="15">
        <f>VLOOKUP(B25,Форвард!$C$6:$Q$45,14,FALSE)+VLOOKUP(B25,Форвард!$C$50:$Q$71,14,FALSE)</f>
        <v>14</v>
      </c>
      <c r="Y25" s="52">
        <f>ROUND(((20-$Y$2+W25)*X25/(W25*3)/2),1)</f>
        <v>2.7</v>
      </c>
      <c r="Z25" s="157">
        <f>V25+Y25</f>
        <v>19.7</v>
      </c>
      <c r="AA25" s="74">
        <f>H25+N25+T25+Z25-MIN(H25,N25,T25,Z25)</f>
        <v>50.400000000000006</v>
      </c>
      <c r="AC25" s="12"/>
    </row>
    <row r="26" spans="1:29" ht="13.5" thickBot="1">
      <c r="A26" s="17">
        <v>23</v>
      </c>
      <c r="B26" s="62" t="s">
        <v>52</v>
      </c>
      <c r="C26" s="69">
        <f>VLOOKUP(B26,'Профи-Опен'!$C$126:$U$162,2,0)</f>
        <v>21</v>
      </c>
      <c r="D26" s="57">
        <f>VLOOKUP(C26,Очки!$A$2:$B$77,2,0)</f>
        <v>10</v>
      </c>
      <c r="E26" s="58">
        <f>VLOOKUP(B26,'Профи-Опен'!$C$126:$U$162,3,0)</f>
        <v>13</v>
      </c>
      <c r="F26" s="58">
        <f>VLOOKUP(B26,'Профи-Опен'!$C$126:$U$162,11,0)</f>
        <v>21</v>
      </c>
      <c r="G26" s="57">
        <f t="shared" si="6"/>
        <v>5.4</v>
      </c>
      <c r="H26" s="445">
        <f t="shared" si="7"/>
        <v>15.4</v>
      </c>
      <c r="I26" s="71">
        <f>VLOOKUP(B26,ФФП!$C$102:$Y$113,23,FALSE)</f>
        <v>7</v>
      </c>
      <c r="J26" s="16">
        <f>VLOOKUP(I26,Очки!$A$2:$B$76,2,0)</f>
        <v>28</v>
      </c>
      <c r="K26" s="16">
        <f>VLOOKUP($B26,ФФП!$C$7:$U$60,11,0)+VLOOKUP($B26,ФФП!$C$64:$U$98,11,0)+VLOOKUP($B26,ФФП!$C$102:$Y$113,15,0)</f>
        <v>21</v>
      </c>
      <c r="L26" s="16">
        <f>VLOOKUP($B26,ФФП!$C$7:$U$60,10,0)+VLOOKUP($B26,ФФП!$C$64:$U$98,10,0)+VLOOKUP($B26,ФФП!$C$102:$Y$113,14,0)</f>
        <v>31</v>
      </c>
      <c r="M26" s="52">
        <f t="shared" si="0"/>
        <v>4.9</v>
      </c>
      <c r="N26" s="157">
        <f t="shared" si="1"/>
        <v>32.9</v>
      </c>
      <c r="O26" s="71">
        <f>VLOOKUP($B26,Торпедо!$C$115:$V$134,20,FALSE)</f>
        <v>37</v>
      </c>
      <c r="P26" s="16">
        <f>VLOOKUP(O26,Очки!$A$2:$B$76,2,0)</f>
        <v>0</v>
      </c>
      <c r="Q26" s="15">
        <f>VLOOKUP($B26,Торпедо!$C$6:$Q$43,6,0)+VLOOKUP($B26,Торпедо!$C$115:$V$134,11,FALSE)</f>
        <v>10</v>
      </c>
      <c r="R26" s="15">
        <f>VLOOKUP($B26,Торпедо!$C$6:$Q$43,14,0)+VLOOKUP($B26,Торпедо!$C$115:$V$134,19,FALSE)</f>
        <v>4</v>
      </c>
      <c r="S26" s="52">
        <f t="shared" si="9"/>
        <v>0.9</v>
      </c>
      <c r="T26" s="157">
        <f t="shared" si="10"/>
        <v>0.9</v>
      </c>
      <c r="U26" s="71"/>
      <c r="V26" s="16"/>
      <c r="W26" s="15"/>
      <c r="X26" s="15"/>
      <c r="Y26" s="52"/>
      <c r="Z26" s="157"/>
      <c r="AA26" s="74">
        <f>H26+N26+T26</f>
        <v>49.199999999999996</v>
      </c>
      <c r="AC26" s="12"/>
    </row>
    <row r="27" spans="1:27" ht="26.25" thickBot="1">
      <c r="A27" s="14">
        <v>24</v>
      </c>
      <c r="B27" s="565" t="s">
        <v>279</v>
      </c>
      <c r="C27" s="69">
        <f>VLOOKUP(B27,'Профи-Опен'!$C$126:$U$162,2,0)</f>
        <v>35</v>
      </c>
      <c r="D27" s="57">
        <f>VLOOKUP(C27,Очки!$A$2:$B$77,2,0)</f>
        <v>0</v>
      </c>
      <c r="E27" s="58">
        <f>VLOOKUP(B27,'Профи-Опен'!$C$126:$U$162,3,0)</f>
        <v>11</v>
      </c>
      <c r="F27" s="58">
        <f>VLOOKUP(B27,'Профи-Опен'!$C$126:$U$162,11,0)</f>
        <v>9</v>
      </c>
      <c r="G27" s="57">
        <f t="shared" si="6"/>
        <v>2.5</v>
      </c>
      <c r="H27" s="622">
        <f t="shared" si="7"/>
        <v>2.5</v>
      </c>
      <c r="I27" s="71" t="str">
        <f>VLOOKUP(B27,ФФП!$C$64:$U$98,19,FALSE)</f>
        <v>19-24</v>
      </c>
      <c r="J27" s="16">
        <f>VLOOKUP(I27,Очки!$A$2:$B$76,2,0)</f>
        <v>9.5</v>
      </c>
      <c r="K27" s="16">
        <f>VLOOKUP($B27,ФФП!$C$7:$U$60,11,0)+VLOOKUP($B27,ФФП!$C$64:$U$98,11,0)</f>
        <v>10</v>
      </c>
      <c r="L27" s="16">
        <f>VLOOKUP($B27,ФФП!$C$7:$U$60,10,0)+VLOOKUP($B27,ФФП!$C$64:$U$98,10,0)</f>
        <v>17</v>
      </c>
      <c r="M27" s="52">
        <f t="shared" si="0"/>
        <v>2.6</v>
      </c>
      <c r="N27" s="157">
        <f t="shared" si="1"/>
        <v>12.1</v>
      </c>
      <c r="O27" s="71" t="str">
        <f>VLOOKUP($B27,Торпедо!$C$138:$V$1153,15,FALSE)</f>
        <v>29-36</v>
      </c>
      <c r="P27" s="16">
        <f>VLOOKUP(O27,Очки!$A$2:$B$76,2,0)</f>
        <v>0.4</v>
      </c>
      <c r="Q27" s="15">
        <f>VLOOKUP($B27,Торпедо!$C$6:$Q$43,6,0)+VLOOKUP($B27,Торпедо!$C$115:$V$134,11,FALSE)+VLOOKUP($B27,Торпедо!$C$138:$Q$153,6,0)</f>
        <v>12</v>
      </c>
      <c r="R27" s="15">
        <f>VLOOKUP($B27,Торпедо!$C$6:$Q$43,14,0)+VLOOKUP($B27,Торпедо!$C$115:$V$134,19,FALSE)+VLOOKUP($B27,Торпедо!$C$138:$Q$153,14,0)</f>
        <v>11</v>
      </c>
      <c r="S27" s="52">
        <f t="shared" si="9"/>
        <v>2.5</v>
      </c>
      <c r="T27" s="157">
        <f t="shared" si="10"/>
        <v>2.9</v>
      </c>
      <c r="U27" s="71" t="str">
        <f>VLOOKUP(B27,Форвард!$C$50:$Q$71,15,FALSE)</f>
        <v>5-8</v>
      </c>
      <c r="V27" s="16">
        <f>VLOOKUP(U27,Очки!$A$2:$B$76,2,0)</f>
        <v>29</v>
      </c>
      <c r="W27" s="15">
        <f>VLOOKUP(B27,Форвард!$C$6:$Q$45,6,FALSE)+VLOOKUP(B27,Форвард!$C$50:$Q$71,6,FALSE)</f>
        <v>12</v>
      </c>
      <c r="X27" s="15">
        <f>VLOOKUP(B27,Форвард!$C$6:$Q$45,14,FALSE)+VLOOKUP(B27,Форвард!$C$50:$Q$71,14,FALSE)</f>
        <v>25</v>
      </c>
      <c r="Y27" s="52">
        <f>ROUND(((20-$Y$2+W27)*X27/(W27*3)/2),1)</f>
        <v>4.9</v>
      </c>
      <c r="Z27" s="157">
        <f>V27+Y27</f>
        <v>33.9</v>
      </c>
      <c r="AA27" s="74">
        <f>H27+N27+T27+Z27-MIN(H27,N27,T27,Z27)</f>
        <v>48.9</v>
      </c>
    </row>
    <row r="28" spans="1:28" ht="13.5" thickBot="1">
      <c r="A28" s="17">
        <v>25</v>
      </c>
      <c r="B28" s="63" t="s">
        <v>60</v>
      </c>
      <c r="C28" s="69">
        <f>VLOOKUP(B28,'Профи-Опен'!$C$126:$U$162,2,0)</f>
        <v>33</v>
      </c>
      <c r="D28" s="57">
        <f>VLOOKUP(C28,Очки!$A$2:$B$77,2,0)</f>
        <v>0</v>
      </c>
      <c r="E28" s="58">
        <f>VLOOKUP(B28,'Профи-Опен'!$C$126:$U$162,3,0)</f>
        <v>11</v>
      </c>
      <c r="F28" s="58">
        <f>VLOOKUP(B28,'Профи-Опен'!$C$126:$U$162,11,0)</f>
        <v>10</v>
      </c>
      <c r="G28" s="57">
        <f t="shared" si="6"/>
        <v>2.7</v>
      </c>
      <c r="H28" s="445">
        <f t="shared" si="7"/>
        <v>2.7</v>
      </c>
      <c r="I28" s="71" t="str">
        <f>VLOOKUP(B28,ФФП!$C$7:$U$60,19,FALSE)</f>
        <v>43-44</v>
      </c>
      <c r="J28" s="16">
        <f>VLOOKUP(I28,Очки!$A$2:$B$76,2,0)</f>
        <v>0</v>
      </c>
      <c r="K28" s="16">
        <f>VLOOKUP($B28,ФФП!$C$7:$U$60,11,0)</f>
        <v>7</v>
      </c>
      <c r="L28" s="16">
        <f>VLOOKUP($B28,ФФП!$C$7:$U$60,10,0)</f>
        <v>4</v>
      </c>
      <c r="M28" s="52">
        <f t="shared" si="0"/>
        <v>0.6</v>
      </c>
      <c r="N28" s="621">
        <f t="shared" si="1"/>
        <v>0.6</v>
      </c>
      <c r="O28" s="71">
        <f>VLOOKUP(B28,Торпедо!$C$91:$AG$110,31,0)</f>
        <v>5</v>
      </c>
      <c r="P28" s="16">
        <f>VLOOKUP(O28,Очки!$A$2:$B$76,2,0)</f>
        <v>32</v>
      </c>
      <c r="Q28" s="15">
        <f>VLOOKUP($B28,Торпедо!$C$6:$Q$43,6,0)+VLOOKUP(B28,Торпедо!$C$91:$AG$110,22,0)</f>
        <v>21</v>
      </c>
      <c r="R28" s="15">
        <f>VLOOKUP($B28,Торпедо!$C$6:$Q$43,14,0)+VLOOKUP(B28,Торпедо!$C$91:$AG$110,30,0)</f>
        <v>26</v>
      </c>
      <c r="S28" s="52">
        <f t="shared" si="9"/>
        <v>6.2</v>
      </c>
      <c r="T28" s="157">
        <f t="shared" si="10"/>
        <v>38.2</v>
      </c>
      <c r="U28" s="71" t="str">
        <f>VLOOKUP(B28,Форвард!$C$6:$Q$45,15,FALSE)</f>
        <v>22-28</v>
      </c>
      <c r="V28" s="16">
        <f>VLOOKUP(U28,Очки!$A$2:$B$76,2,0)</f>
        <v>6</v>
      </c>
      <c r="W28" s="15">
        <f>VLOOKUP(B28,Форвард!$C$6:$Q$45,6,FALSE)</f>
        <v>6</v>
      </c>
      <c r="X28" s="15">
        <f>VLOOKUP(B28,Форвард!$C$6:$Q$45,14,FALSE)</f>
        <v>3</v>
      </c>
      <c r="Y28" s="52">
        <f>ROUND(((20-$Y$2+W28)*X28/(W28*3)/2),1)</f>
        <v>0.7</v>
      </c>
      <c r="Z28" s="157">
        <f>V28+Y28</f>
        <v>6.7</v>
      </c>
      <c r="AA28" s="74">
        <f>H28+N28+T28+Z28-MIN(H28,N28,T28,Z28)</f>
        <v>47.6</v>
      </c>
      <c r="AB28" s="12"/>
    </row>
    <row r="29" spans="1:27" ht="13.5" thickBot="1">
      <c r="A29" s="14">
        <v>26</v>
      </c>
      <c r="B29" s="63" t="s">
        <v>153</v>
      </c>
      <c r="C29" s="69"/>
      <c r="D29" s="57"/>
      <c r="E29" s="58"/>
      <c r="F29" s="58"/>
      <c r="G29" s="57"/>
      <c r="H29" s="445"/>
      <c r="I29" s="71">
        <f>VLOOKUP(B29,ФФП!$C$102:$Y$113,23,FALSE)</f>
        <v>2</v>
      </c>
      <c r="J29" s="16">
        <f>VLOOKUP(I29,Очки!$A$2:$B$76,2,0)</f>
        <v>40</v>
      </c>
      <c r="K29" s="16">
        <f>VLOOKUP($B29,ФФП!$C$7:$U$60,11,0)+VLOOKUP($B29,ФФП!$C$64:$U$98,11,0)+VLOOKUP($B29,ФФП!$C$102:$Y$113,15,0)</f>
        <v>21</v>
      </c>
      <c r="L29" s="16">
        <f>VLOOKUP($B29,ФФП!$C$7:$U$60,10,0)+VLOOKUP($B29,ФФП!$C$64:$U$98,10,0)+VLOOKUP($B29,ФФП!$C$102:$Y$113,14,0)</f>
        <v>37</v>
      </c>
      <c r="M29" s="52">
        <f t="shared" si="0"/>
        <v>5.9</v>
      </c>
      <c r="N29" s="157">
        <f t="shared" si="1"/>
        <v>45.9</v>
      </c>
      <c r="O29" s="71" t="str">
        <f>VLOOKUP($B29,Торпедо!$C$138:$V$1153,15,FALSE)</f>
        <v>29-36</v>
      </c>
      <c r="P29" s="16">
        <f>VLOOKUP(O29,Очки!$A$2:$B$76,2,0)</f>
        <v>0.4</v>
      </c>
      <c r="Q29" s="15">
        <f>VLOOKUP($B29,Торпедо!$C$6:$Q$43,6,0)+VLOOKUP($B29,Торпедо!$C$115:$V$134,11,FALSE)+VLOOKUP($B29,Торпедо!$C$138:$Q$153,6,0)</f>
        <v>12</v>
      </c>
      <c r="R29" s="15">
        <f>VLOOKUP($B29,Торпедо!$C$6:$Q$43,14,0)+VLOOKUP($B29,Торпедо!$C$115:$V$134,19,FALSE)+VLOOKUP($B29,Торпедо!$C$138:$Q$153,14,0)</f>
        <v>5</v>
      </c>
      <c r="S29" s="52">
        <f t="shared" si="9"/>
        <v>1.1</v>
      </c>
      <c r="T29" s="157">
        <f t="shared" si="10"/>
        <v>1.5</v>
      </c>
      <c r="U29" s="71"/>
      <c r="V29" s="16"/>
      <c r="W29" s="15"/>
      <c r="X29" s="15"/>
      <c r="Y29" s="52"/>
      <c r="Z29" s="157"/>
      <c r="AA29" s="74">
        <f>H29+N29+T29</f>
        <v>47.4</v>
      </c>
    </row>
    <row r="30" spans="1:29" ht="13.5" thickBot="1">
      <c r="A30" s="17">
        <v>27</v>
      </c>
      <c r="B30" s="63" t="s">
        <v>501</v>
      </c>
      <c r="C30" s="69">
        <f>VLOOKUP(B30,'Профи-Опен'!$C$126:$U$162,2,0)</f>
        <v>25</v>
      </c>
      <c r="D30" s="57">
        <f>VLOOKUP(C30,Очки!$A$2:$B$77,2,0)</f>
        <v>6</v>
      </c>
      <c r="E30" s="58">
        <f>VLOOKUP(B30,'Профи-Опен'!$C$126:$U$162,3,0)</f>
        <v>13</v>
      </c>
      <c r="F30" s="58">
        <f>VLOOKUP(B30,'Профи-Опен'!$C$126:$U$162,11,0)</f>
        <v>23</v>
      </c>
      <c r="G30" s="57">
        <f>ROUND(((20-$G$2+E30)*F30/(E30*3)/2),1)</f>
        <v>5.9</v>
      </c>
      <c r="H30" s="445">
        <f>D30+G30</f>
        <v>11.9</v>
      </c>
      <c r="I30" s="71">
        <f>VLOOKUP(B30,ФФП!$C$102:$Y$113,23,FALSE)</f>
        <v>6</v>
      </c>
      <c r="J30" s="16">
        <f>VLOOKUP(I30,Очки!$A$2:$B$76,2,0)</f>
        <v>30</v>
      </c>
      <c r="K30" s="16">
        <f>VLOOKUP($B30,ФФП!$C$7:$U$60,11,0)+VLOOKUP($B30,ФФП!$C$64:$U$98,11,0)+VLOOKUP($B30,ФФП!$C$102:$Y$113,15,0)</f>
        <v>21</v>
      </c>
      <c r="L30" s="16">
        <f>VLOOKUP($B30,ФФП!$C$7:$U$60,10,0)+VLOOKUP($B30,ФФП!$C$64:$U$98,10,0)+VLOOKUP($B30,ФФП!$C$102:$Y$113,14,0)</f>
        <v>34</v>
      </c>
      <c r="M30" s="52">
        <f t="shared" si="0"/>
        <v>5.4</v>
      </c>
      <c r="N30" s="157">
        <f t="shared" si="1"/>
        <v>35.4</v>
      </c>
      <c r="O30" s="71"/>
      <c r="P30" s="57"/>
      <c r="Q30" s="58"/>
      <c r="R30" s="58"/>
      <c r="S30" s="57"/>
      <c r="T30" s="70"/>
      <c r="U30" s="71"/>
      <c r="V30" s="16"/>
      <c r="W30" s="15"/>
      <c r="X30" s="15"/>
      <c r="Y30" s="52"/>
      <c r="Z30" s="157"/>
      <c r="AA30" s="74">
        <f>H30+N30+T30</f>
        <v>47.3</v>
      </c>
      <c r="AC30" s="161"/>
    </row>
    <row r="31" spans="1:27" ht="13.5" thickBot="1">
      <c r="A31" s="14">
        <v>28</v>
      </c>
      <c r="B31" s="63" t="s">
        <v>152</v>
      </c>
      <c r="C31" s="69"/>
      <c r="D31" s="57"/>
      <c r="E31" s="58"/>
      <c r="F31" s="58"/>
      <c r="G31" s="57"/>
      <c r="H31" s="445"/>
      <c r="I31" s="71">
        <f>VLOOKUP(B31,ФФП!$C$102:$Y$113,23,FALSE)</f>
        <v>3</v>
      </c>
      <c r="J31" s="16">
        <f>VLOOKUP(I31,Очки!$A$2:$B$76,2,0)</f>
        <v>37</v>
      </c>
      <c r="K31" s="16">
        <f>VLOOKUP($B31,ФФП!$C$7:$U$60,11,0)+VLOOKUP($B31,ФФП!$C$64:$U$98,11,0)+VLOOKUP($B31,ФФП!$C$102:$Y$113,15,0)</f>
        <v>21</v>
      </c>
      <c r="L31" s="16">
        <f>VLOOKUP($B31,ФФП!$C$7:$U$60,10,0)+VLOOKUP($B31,ФФП!$C$64:$U$98,10,0)+VLOOKUP($B31,ФФП!$C$102:$Y$113,14,0)</f>
        <v>40</v>
      </c>
      <c r="M31" s="52">
        <f t="shared" si="0"/>
        <v>6.3</v>
      </c>
      <c r="N31" s="157">
        <f t="shared" si="1"/>
        <v>43.3</v>
      </c>
      <c r="O31" s="71"/>
      <c r="P31" s="57"/>
      <c r="Q31" s="58"/>
      <c r="R31" s="58"/>
      <c r="S31" s="57"/>
      <c r="T31" s="70"/>
      <c r="U31" s="71"/>
      <c r="V31" s="16"/>
      <c r="W31" s="15"/>
      <c r="X31" s="15"/>
      <c r="Y31" s="52"/>
      <c r="Z31" s="157"/>
      <c r="AA31" s="74">
        <f>H31+N31+T31</f>
        <v>43.3</v>
      </c>
    </row>
    <row r="32" spans="1:27" ht="13.5" thickBot="1">
      <c r="A32" s="17">
        <v>29</v>
      </c>
      <c r="B32" s="63" t="s">
        <v>497</v>
      </c>
      <c r="C32" s="69">
        <f>VLOOKUP(B32,'Профи-Опен'!$C$126:$U$162,2,0)</f>
        <v>28</v>
      </c>
      <c r="D32" s="57">
        <f>VLOOKUP(C32,Очки!$A$2:$B$77,2,0)</f>
        <v>3</v>
      </c>
      <c r="E32" s="58">
        <f>VLOOKUP(B32,'Профи-Опен'!$C$126:$U$162,3,0)</f>
        <v>13</v>
      </c>
      <c r="F32" s="58">
        <f>VLOOKUP(B32,'Профи-Опен'!$C$126:$U$162,11,0)</f>
        <v>15</v>
      </c>
      <c r="G32" s="57">
        <f>ROUND(((20-$G$2+E32)*F32/(E32*3)/2),1)</f>
        <v>3.8</v>
      </c>
      <c r="H32" s="445">
        <f>D32+G32</f>
        <v>6.8</v>
      </c>
      <c r="I32" s="71" t="str">
        <f>VLOOKUP(B32,ФФП!$C$7:$U$60,19,FALSE)</f>
        <v>43-44</v>
      </c>
      <c r="J32" s="16">
        <f>VLOOKUP(I32,Очки!$A$2:$B$76,2,0)</f>
        <v>0</v>
      </c>
      <c r="K32" s="16">
        <f>VLOOKUP($B32,ФФП!$C$7:$U$60,11,0)</f>
        <v>7</v>
      </c>
      <c r="L32" s="16">
        <f>VLOOKUP($B32,ФФП!$C$7:$U$60,10,0)</f>
        <v>4</v>
      </c>
      <c r="M32" s="52">
        <f t="shared" si="0"/>
        <v>0.6</v>
      </c>
      <c r="N32" s="621">
        <f t="shared" si="1"/>
        <v>0.6</v>
      </c>
      <c r="O32" s="71">
        <f>VLOOKUP(B32,Торпедо!$C$91:$AG$110,31,0)</f>
        <v>19</v>
      </c>
      <c r="P32" s="16">
        <f>VLOOKUP(O32,Очки!$A$2:$B$76,2,0)</f>
        <v>12</v>
      </c>
      <c r="Q32" s="15">
        <f>VLOOKUP($B32,Торпедо!$C$6:$Q$43,6,0)+VLOOKUP(B32,Торпедо!$C$91:$AG$110,22,0)</f>
        <v>21</v>
      </c>
      <c r="R32" s="15">
        <f>VLOOKUP($B32,Торпедо!$C$6:$Q$43,14,0)+VLOOKUP(B32,Торпедо!$C$91:$AG$110,30,0)</f>
        <v>19</v>
      </c>
      <c r="S32" s="52">
        <f>ROUND(((20-$S$2+Q32)*R32/(Q32*2)/2),1)</f>
        <v>4.5</v>
      </c>
      <c r="T32" s="157">
        <f>P32+S32</f>
        <v>16.5</v>
      </c>
      <c r="U32" s="71" t="str">
        <f>VLOOKUP(B32,Форвард!$C$50:$Q$71,15,FALSE)</f>
        <v>13-15</v>
      </c>
      <c r="V32" s="16">
        <f>VLOOKUP(U32,Очки!$A$2:$B$76,2,0)</f>
        <v>17</v>
      </c>
      <c r="W32" s="15">
        <f>VLOOKUP(B32,Форвард!$C$6:$Q$45,6,FALSE)+VLOOKUP(B32,Форвард!$C$50:$Q$71,6,FALSE)</f>
        <v>12</v>
      </c>
      <c r="X32" s="15">
        <f>VLOOKUP(B32,Форвард!$C$6:$Q$45,14,FALSE)+VLOOKUP(B32,Форвард!$C$50:$Q$71,14,FALSE)</f>
        <v>15</v>
      </c>
      <c r="Y32" s="52">
        <f>ROUND(((20-$Y$2+W32)*X32/(W32*3)/2),1)</f>
        <v>2.9</v>
      </c>
      <c r="Z32" s="157">
        <f>V32+Y32</f>
        <v>19.9</v>
      </c>
      <c r="AA32" s="74">
        <f>H32+N32+T32+Z32-MIN(H32,N32,T32,Z32)</f>
        <v>43.199999999999996</v>
      </c>
    </row>
    <row r="33" spans="1:27" ht="13.5" thickBot="1">
      <c r="A33" s="14">
        <v>30</v>
      </c>
      <c r="B33" s="63" t="s">
        <v>285</v>
      </c>
      <c r="C33" s="69"/>
      <c r="D33" s="57"/>
      <c r="E33" s="58"/>
      <c r="F33" s="58"/>
      <c r="G33" s="57"/>
      <c r="H33" s="445"/>
      <c r="I33" s="71">
        <f>VLOOKUP(B33,ФФП!$C$102:$Y$113,23,FALSE)</f>
        <v>9</v>
      </c>
      <c r="J33" s="16">
        <f>VLOOKUP(I33,Очки!$A$2:$B$76,2,0)</f>
        <v>24</v>
      </c>
      <c r="K33" s="16">
        <f>VLOOKUP($B33,ФФП!$C$7:$U$60,11,0)+VLOOKUP($B33,ФФП!$C$64:$U$98,11,0)+VLOOKUP($B33,ФФП!$C$102:$Y$113,15,0)</f>
        <v>21</v>
      </c>
      <c r="L33" s="16">
        <f>VLOOKUP($B33,ФФП!$C$7:$U$60,10,0)+VLOOKUP($B33,ФФП!$C$64:$U$98,10,0)+VLOOKUP($B33,ФФП!$C$102:$Y$113,14,0)</f>
        <v>31</v>
      </c>
      <c r="M33" s="52">
        <f t="shared" si="0"/>
        <v>4.9</v>
      </c>
      <c r="N33" s="157">
        <f t="shared" si="1"/>
        <v>28.9</v>
      </c>
      <c r="O33" s="71">
        <f>VLOOKUP($B33,Торпедо!$C$6:$Q$44,15,FALSE)</f>
        <v>38</v>
      </c>
      <c r="P33" s="16">
        <f>VLOOKUP(O33,Очки!$A$2:$B$76,2,0)</f>
        <v>0</v>
      </c>
      <c r="Q33" s="15">
        <f>VLOOKUP($B33,Торпедо!$C$6:$Q$43,6,0)</f>
        <v>2</v>
      </c>
      <c r="R33" s="15">
        <f>VLOOKUP($B33,Торпедо!$C$6:$Q$43,14,0)</f>
        <v>1</v>
      </c>
      <c r="S33" s="52">
        <f>ROUND(((20-$S$2+Q33)*R33/(Q33*2)/2),1)</f>
        <v>0.1</v>
      </c>
      <c r="T33" s="157">
        <f>P33+S33</f>
        <v>0.1</v>
      </c>
      <c r="U33" s="71" t="str">
        <f>VLOOKUP(B33,Форвард!$C$6:$Q$45,15,FALSE)</f>
        <v>17-21</v>
      </c>
      <c r="V33" s="16">
        <f>VLOOKUP(U33,Очки!$A$2:$B$76,2,0)</f>
        <v>12</v>
      </c>
      <c r="W33" s="15">
        <f>VLOOKUP(B33,Форвард!$C$6:$Q$45,6,FALSE)</f>
        <v>6</v>
      </c>
      <c r="X33" s="15">
        <f>VLOOKUP(B33,Форвард!$C$6:$Q$45,14,FALSE)</f>
        <v>7</v>
      </c>
      <c r="Y33" s="52">
        <f>ROUND(((20-$Y$2+W33)*X33/(W33*3)/2),1)</f>
        <v>1.6</v>
      </c>
      <c r="Z33" s="157">
        <f>V33+Y33</f>
        <v>13.6</v>
      </c>
      <c r="AA33" s="74">
        <f>N33+T33+Z33</f>
        <v>42.6</v>
      </c>
    </row>
    <row r="34" spans="1:27" ht="13.5" thickBot="1">
      <c r="A34" s="17">
        <v>31</v>
      </c>
      <c r="B34" s="63" t="s">
        <v>283</v>
      </c>
      <c r="C34" s="69"/>
      <c r="D34" s="57"/>
      <c r="E34" s="58"/>
      <c r="F34" s="58"/>
      <c r="G34" s="57"/>
      <c r="H34" s="445"/>
      <c r="I34" s="71"/>
      <c r="J34" s="16"/>
      <c r="K34" s="16"/>
      <c r="L34" s="16"/>
      <c r="M34" s="52"/>
      <c r="N34" s="157"/>
      <c r="O34" s="71">
        <f>VLOOKUP(B34,Торпедо!$C$91:$AG$110,31,0)</f>
        <v>4</v>
      </c>
      <c r="P34" s="16">
        <f>VLOOKUP(O34,Очки!$A$2:$B$76,2,0)</f>
        <v>34</v>
      </c>
      <c r="Q34" s="15">
        <f>VLOOKUP($B34,Торпедо!$C$6:$Q$43,6,0)+VLOOKUP(B34,Торпедо!$C$91:$AG$110,22,0)</f>
        <v>21</v>
      </c>
      <c r="R34" s="15">
        <f>VLOOKUP($B34,Торпедо!$C$6:$Q$43,14,0)+VLOOKUP(B34,Торпедо!$C$91:$AG$110,30,0)</f>
        <v>26</v>
      </c>
      <c r="S34" s="52">
        <f>ROUND(((20-$S$2+Q34)*R34/(Q34*2)/2),1)</f>
        <v>6.2</v>
      </c>
      <c r="T34" s="157">
        <f>P34+S34</f>
        <v>40.2</v>
      </c>
      <c r="U34" s="71"/>
      <c r="V34" s="16"/>
      <c r="W34" s="15"/>
      <c r="X34" s="15"/>
      <c r="Y34" s="52"/>
      <c r="Z34" s="157"/>
      <c r="AA34" s="74">
        <f>T34</f>
        <v>40.2</v>
      </c>
    </row>
    <row r="35" spans="1:27" ht="13.5" thickBot="1">
      <c r="A35" s="14">
        <v>32</v>
      </c>
      <c r="B35" s="64" t="s">
        <v>495</v>
      </c>
      <c r="C35" s="69"/>
      <c r="D35" s="57"/>
      <c r="E35" s="58"/>
      <c r="F35" s="58"/>
      <c r="G35" s="57"/>
      <c r="H35" s="445"/>
      <c r="I35" s="71" t="str">
        <f>VLOOKUP(B35,ФФП!$C$7:$U$60,19,FALSE)</f>
        <v>31-36</v>
      </c>
      <c r="J35" s="16">
        <f>VLOOKUP(I35,Очки!$A$2:$B$76,2,0)</f>
        <v>0</v>
      </c>
      <c r="K35" s="16">
        <f>VLOOKUP($B35,ФФП!$C$7:$U$60,11,0)</f>
        <v>7</v>
      </c>
      <c r="L35" s="16">
        <f>VLOOKUP($B35,ФФП!$C$7:$U$60,10,0)</f>
        <v>9</v>
      </c>
      <c r="M35" s="52">
        <f>ROUND(((20-$M$2+K35)*L35/(K35*3)/2),1)</f>
        <v>1.3</v>
      </c>
      <c r="N35" s="157">
        <f>J35+M35</f>
        <v>1.3</v>
      </c>
      <c r="O35" s="71">
        <f>VLOOKUP(B35,Торпедо!$C$91:$AG$110,31,0)</f>
        <v>6</v>
      </c>
      <c r="P35" s="16">
        <f>VLOOKUP(O35,Очки!$A$2:$B$76,2,0)</f>
        <v>30</v>
      </c>
      <c r="Q35" s="15">
        <f>VLOOKUP($B35,Торпедо!$C$6:$Q$43,6,0)+VLOOKUP(B35,Торпедо!$C$91:$AG$110,22,0)</f>
        <v>21</v>
      </c>
      <c r="R35" s="15">
        <f>VLOOKUP($B35,Торпедо!$C$6:$Q$43,14,0)+VLOOKUP(B35,Торпедо!$C$91:$AG$110,30,0)</f>
        <v>25</v>
      </c>
      <c r="S35" s="52">
        <f>ROUND(((20-$S$2+Q35)*R35/(Q35*2)/2),1)</f>
        <v>6</v>
      </c>
      <c r="T35" s="157">
        <f>P35+S35</f>
        <v>36</v>
      </c>
      <c r="U35" s="71"/>
      <c r="V35" s="16"/>
      <c r="W35" s="15"/>
      <c r="X35" s="15"/>
      <c r="Y35" s="52"/>
      <c r="Z35" s="157"/>
      <c r="AA35" s="74">
        <f>H35+N35+T35</f>
        <v>37.3</v>
      </c>
    </row>
    <row r="36" spans="1:27" ht="13.5" thickBot="1">
      <c r="A36" s="17">
        <v>33</v>
      </c>
      <c r="B36" s="63" t="s">
        <v>493</v>
      </c>
      <c r="C36" s="69"/>
      <c r="D36" s="57"/>
      <c r="E36" s="58"/>
      <c r="F36" s="58"/>
      <c r="G36" s="57"/>
      <c r="H36" s="445"/>
      <c r="I36" s="71" t="str">
        <f>VLOOKUP(B36,ФФП!$C$64:$U$98,19,FALSE)</f>
        <v>13-18</v>
      </c>
      <c r="J36" s="16">
        <f>VLOOKUP(I36,Очки!$A$2:$B$76,2,0)</f>
        <v>15.5</v>
      </c>
      <c r="K36" s="16">
        <f>VLOOKUP($B36,ФФП!$C$7:$U$60,11,0)+VLOOKUP($B36,ФФП!$C$64:$U$98,11,0)</f>
        <v>10</v>
      </c>
      <c r="L36" s="16">
        <f>VLOOKUP($B36,ФФП!$C$7:$U$60,10,0)+VLOOKUP($B36,ФФП!$C$64:$U$98,10,0)</f>
        <v>16</v>
      </c>
      <c r="M36" s="52">
        <f>ROUND(((20-$M$2+K36)*L36/(K36*3)/2),1)</f>
        <v>2.4</v>
      </c>
      <c r="N36" s="157">
        <f>J36+M36</f>
        <v>17.9</v>
      </c>
      <c r="O36" s="71" t="str">
        <f>VLOOKUP($B36,Торпедо!$C$157:$V$164,15,FALSE)</f>
        <v>25-28</v>
      </c>
      <c r="P36" s="16">
        <f>VLOOKUP(O36,Очки!$A$2:$B$76,2,0)</f>
        <v>4.5</v>
      </c>
      <c r="Q36" s="15">
        <f>VLOOKUP($B36,Торпедо!$C$6:$Q$43,6,0)+VLOOKUP($B36,Торпедо!$C$115:$V$134,11,FALSE)+VLOOKUP($B36,Торпедо!$C$138:$Q$153,6,0)+VLOOKUP($B36,Торпедо!$C$157:$Q$1164,6,0)</f>
        <v>14</v>
      </c>
      <c r="R36" s="15">
        <f>VLOOKUP($B36,Торпедо!$C$6:$Q$43,14,0)+VLOOKUP($B36,Торпедо!$C$115:$V$134,19,FALSE)+VLOOKUP($B36,Торпедо!$C$138:$Q$153,14,0)+VLOOKUP($B36,Торпедо!$C$157:$Q$164,14,0)</f>
        <v>16</v>
      </c>
      <c r="S36" s="52">
        <f>ROUND(((20-$S$2+Q36)*R36/(Q36*2)/2),1)</f>
        <v>3.7</v>
      </c>
      <c r="T36" s="157">
        <f>P36+S36</f>
        <v>8.2</v>
      </c>
      <c r="U36" s="71" t="str">
        <f>VLOOKUP(B36,Форвард!$C$6:$Q$45,15,FALSE)</f>
        <v>22-28</v>
      </c>
      <c r="V36" s="16">
        <f>VLOOKUP(U36,Очки!$A$2:$B$76,2,0)</f>
        <v>6</v>
      </c>
      <c r="W36" s="15">
        <f>VLOOKUP(B36,Форвард!$C$6:$Q$45,6,FALSE)</f>
        <v>6</v>
      </c>
      <c r="X36" s="15">
        <f>VLOOKUP(B36,Форвард!$C$6:$Q$45,14,FALSE)</f>
        <v>4</v>
      </c>
      <c r="Y36" s="52">
        <f>ROUND(((20-$Y$2+W36)*X36/(W36*3)/2),1)</f>
        <v>0.9</v>
      </c>
      <c r="Z36" s="157">
        <f>V36+Y36</f>
        <v>6.9</v>
      </c>
      <c r="AA36" s="74">
        <f>N36+T36+Z36</f>
        <v>33</v>
      </c>
    </row>
    <row r="37" spans="1:27" ht="27" customHeight="1" thickBot="1">
      <c r="A37" s="14">
        <v>34</v>
      </c>
      <c r="B37" s="63" t="s">
        <v>541</v>
      </c>
      <c r="C37" s="69">
        <f>VLOOKUP(B37,'Профи-Опен'!$C$126:$U$162,2,0)</f>
        <v>9</v>
      </c>
      <c r="D37" s="57">
        <f>VLOOKUP(C37,Очки!$A$2:$B$77,2,0)</f>
        <v>24</v>
      </c>
      <c r="E37" s="58">
        <f>VLOOKUP(B37,'Профи-Опен'!$C$126:$U$162,3,0)</f>
        <v>13</v>
      </c>
      <c r="F37" s="58">
        <f>VLOOKUP(B37,'Профи-Опен'!$C$126:$U$162,11,0)</f>
        <v>33</v>
      </c>
      <c r="G37" s="57">
        <f>ROUND(((20-$G$2+E37)*F37/(E37*3)/2),1)</f>
        <v>8.5</v>
      </c>
      <c r="H37" s="445">
        <f>D37+G37</f>
        <v>32.5</v>
      </c>
      <c r="I37" s="71"/>
      <c r="J37" s="16"/>
      <c r="K37" s="16"/>
      <c r="L37" s="16"/>
      <c r="M37" s="52"/>
      <c r="N37" s="157">
        <f>J37+M37</f>
        <v>0</v>
      </c>
      <c r="O37" s="71"/>
      <c r="P37" s="57"/>
      <c r="Q37" s="58"/>
      <c r="R37" s="58"/>
      <c r="S37" s="57"/>
      <c r="T37" s="70"/>
      <c r="U37" s="71"/>
      <c r="V37" s="16"/>
      <c r="W37" s="15"/>
      <c r="X37" s="15"/>
      <c r="Y37" s="52"/>
      <c r="Z37" s="157"/>
      <c r="AA37" s="74">
        <f>H37+N37+T37</f>
        <v>32.5</v>
      </c>
    </row>
    <row r="38" spans="1:27" ht="17.25" customHeight="1" thickBot="1">
      <c r="A38" s="17">
        <v>35</v>
      </c>
      <c r="B38" s="64" t="s">
        <v>510</v>
      </c>
      <c r="C38" s="69">
        <f>VLOOKUP(B38,'Профи-Опен'!$C$126:$U$162,2,0)</f>
        <v>17</v>
      </c>
      <c r="D38" s="57">
        <f>VLOOKUP(C38,Очки!$A$2:$B$77,2,0)</f>
        <v>14</v>
      </c>
      <c r="E38" s="58">
        <f>VLOOKUP(B38,'Профи-Опен'!$C$126:$U$162,3,0)</f>
        <v>13</v>
      </c>
      <c r="F38" s="58">
        <f>VLOOKUP(B38,'Профи-Опен'!$C$126:$U$162,11,0)</f>
        <v>23</v>
      </c>
      <c r="G38" s="57">
        <f>ROUND(((20-$G$2+E38)*F38/(E38*3)/2),1)</f>
        <v>5.9</v>
      </c>
      <c r="H38" s="445">
        <f>D38+G38</f>
        <v>19.9</v>
      </c>
      <c r="I38" s="71" t="str">
        <f>VLOOKUP(B38,ФФП!$C$64:$U$98,19,FALSE)</f>
        <v>19-24</v>
      </c>
      <c r="J38" s="16">
        <f>VLOOKUP(I38,Очки!$A$2:$B$76,2,0)</f>
        <v>9.5</v>
      </c>
      <c r="K38" s="16">
        <f>VLOOKUP($B38,ФФП!$C$7:$U$60,11,0)+VLOOKUP($B38,ФФП!$C$64:$U$98,11,0)</f>
        <v>10</v>
      </c>
      <c r="L38" s="16">
        <f>VLOOKUP($B38,ФФП!$C$7:$U$60,10,0)+VLOOKUP($B38,ФФП!$C$64:$U$98,10,0)</f>
        <v>14</v>
      </c>
      <c r="M38" s="52">
        <f>ROUND(((20-$M$2+K38)*L38/(K38*3)/2),1)</f>
        <v>2.1</v>
      </c>
      <c r="N38" s="157">
        <f>J38+M38</f>
        <v>11.6</v>
      </c>
      <c r="O38" s="71"/>
      <c r="P38" s="16"/>
      <c r="Q38" s="15"/>
      <c r="R38" s="15"/>
      <c r="S38" s="52"/>
      <c r="T38" s="157"/>
      <c r="U38" s="71"/>
      <c r="V38" s="16"/>
      <c r="W38" s="15"/>
      <c r="X38" s="15"/>
      <c r="Y38" s="52"/>
      <c r="Z38" s="157"/>
      <c r="AA38" s="74">
        <f>H38+N38+T38</f>
        <v>31.5</v>
      </c>
    </row>
    <row r="39" spans="1:27" ht="13.5" thickBot="1">
      <c r="A39" s="14">
        <v>36</v>
      </c>
      <c r="B39" s="63" t="s">
        <v>38</v>
      </c>
      <c r="C39" s="69">
        <f>VLOOKUP(B39,'Профи-Опен'!$C$126:$U$162,2,0)</f>
        <v>13</v>
      </c>
      <c r="D39" s="57">
        <f>VLOOKUP(C39,Очки!$A$2:$B$77,2,0)</f>
        <v>18</v>
      </c>
      <c r="E39" s="58">
        <f>VLOOKUP(B39,'Профи-Опен'!$C$126:$U$162,3,0)</f>
        <v>13</v>
      </c>
      <c r="F39" s="58">
        <f>VLOOKUP(B39,'Профи-Опен'!$C$126:$U$162,11,0)</f>
        <v>24</v>
      </c>
      <c r="G39" s="57">
        <f>ROUND(((20-$G$2+E39)*F39/(E39*3)/2),1)</f>
        <v>6.2</v>
      </c>
      <c r="H39" s="445">
        <f>D39+G39</f>
        <v>24.2</v>
      </c>
      <c r="I39" s="71" t="str">
        <f>VLOOKUP(B39,ФФП!$C$7:$U$60,19,FALSE)</f>
        <v>25-30</v>
      </c>
      <c r="J39" s="16">
        <f>VLOOKUP(I39,Очки!$A$2:$B$76,2,0)</f>
        <v>3.5</v>
      </c>
      <c r="K39" s="16">
        <f>VLOOKUP($B39,ФФП!$C$7:$U$60,11,0)</f>
        <v>7</v>
      </c>
      <c r="L39" s="16">
        <f>VLOOKUP($B39,ФФП!$C$7:$U$60,10,0)</f>
        <v>8</v>
      </c>
      <c r="M39" s="52">
        <f>ROUND(((20-$M$2+K39)*L39/(K39*3)/2),1)</f>
        <v>1.1</v>
      </c>
      <c r="N39" s="157">
        <f>J39+M39</f>
        <v>4.6</v>
      </c>
      <c r="O39" s="71" t="str">
        <f>VLOOKUP($B39,Торпедо!$C$138:$V$1153,15,FALSE)</f>
        <v>29-36</v>
      </c>
      <c r="P39" s="16">
        <f>VLOOKUP(O39,Очки!$A$2:$B$76,2,0)</f>
        <v>0.4</v>
      </c>
      <c r="Q39" s="15">
        <f>VLOOKUP($B39,Торпедо!$C$6:$Q$43,6,0)+VLOOKUP($B39,Торпедо!$C$115:$V$134,11,FALSE)+VLOOKUP($B39,Торпедо!$C$138:$Q$153,6,0)</f>
        <v>12</v>
      </c>
      <c r="R39" s="15">
        <f>VLOOKUP($B39,Торпедо!$C$6:$Q$43,14,0)+VLOOKUP($B39,Торпедо!$C$115:$V$134,19,FALSE)+VLOOKUP($B39,Торпедо!$C$138:$Q$153,14,0)</f>
        <v>9</v>
      </c>
      <c r="S39" s="52">
        <f>ROUND(((20-$S$2+Q39)*R39/(Q39*2)/2),1)</f>
        <v>2.1</v>
      </c>
      <c r="T39" s="157">
        <f>P39+S39</f>
        <v>2.5</v>
      </c>
      <c r="U39" s="71"/>
      <c r="V39" s="16"/>
      <c r="W39" s="15"/>
      <c r="X39" s="15"/>
      <c r="Y39" s="52"/>
      <c r="Z39" s="157"/>
      <c r="AA39" s="74">
        <f>H39+N39+T39</f>
        <v>31.299999999999997</v>
      </c>
    </row>
    <row r="40" spans="1:27" ht="13.5" thickBot="1">
      <c r="A40" s="17">
        <v>37</v>
      </c>
      <c r="B40" s="63" t="s">
        <v>700</v>
      </c>
      <c r="C40" s="69"/>
      <c r="D40" s="57"/>
      <c r="E40" s="58"/>
      <c r="F40" s="58"/>
      <c r="G40" s="57"/>
      <c r="H40" s="445"/>
      <c r="I40" s="71"/>
      <c r="J40" s="16"/>
      <c r="K40" s="16"/>
      <c r="L40" s="16"/>
      <c r="M40" s="52"/>
      <c r="N40" s="157"/>
      <c r="O40" s="71">
        <f>VLOOKUP(B40,Торпедо!$C$91:$AG$110,31,0)</f>
        <v>20</v>
      </c>
      <c r="P40" s="16">
        <f>VLOOKUP(O40,Очки!$A$2:$B$76,2,0)</f>
        <v>11</v>
      </c>
      <c r="Q40" s="15">
        <f>VLOOKUP($B40,Торпедо!$C$6:$Q$43,6,0)+VLOOKUP(B40,Торпедо!$C$91:$AG$110,22,0)</f>
        <v>21</v>
      </c>
      <c r="R40" s="15">
        <f>VLOOKUP($B40,Торпедо!$C$6:$Q$43,14,0)+VLOOKUP(B40,Торпедо!$C$91:$AG$110,30,0)</f>
        <v>17</v>
      </c>
      <c r="S40" s="52">
        <f>ROUND(((20-$S$2+Q40)*R40/(Q40*2)/2),1)</f>
        <v>4</v>
      </c>
      <c r="T40" s="157">
        <f>P40+S40</f>
        <v>15</v>
      </c>
      <c r="U40" s="71" t="str">
        <f>VLOOKUP(B40,Форвард!$C$6:$Q$45,15,FALSE)</f>
        <v>17-21</v>
      </c>
      <c r="V40" s="16">
        <f>VLOOKUP(U40,Очки!$A$2:$B$76,2,0)</f>
        <v>12</v>
      </c>
      <c r="W40" s="15">
        <f>VLOOKUP(B40,Форвард!$C$6:$Q$45,6,FALSE)</f>
        <v>6</v>
      </c>
      <c r="X40" s="15">
        <f>VLOOKUP(B40,Форвард!$C$6:$Q$45,14,FALSE)</f>
        <v>5</v>
      </c>
      <c r="Y40" s="52">
        <f>ROUND(((20-$Y$2+W40)*X40/(W40*3)/2),1)</f>
        <v>1.1</v>
      </c>
      <c r="Z40" s="157">
        <f>V40+Y40</f>
        <v>13.1</v>
      </c>
      <c r="AA40" s="74">
        <f>N40+T40+Z40</f>
        <v>28.1</v>
      </c>
    </row>
    <row r="41" spans="1:27" ht="13.5" thickBot="1">
      <c r="A41" s="14">
        <v>38</v>
      </c>
      <c r="B41" s="63" t="s">
        <v>505</v>
      </c>
      <c r="C41" s="69">
        <f>VLOOKUP(B41,'Профи-Опен'!$C$126:$U$162,2,0)</f>
        <v>30</v>
      </c>
      <c r="D41" s="57">
        <f>VLOOKUP(C41,Очки!$A$2:$B$77,2,0)</f>
        <v>1</v>
      </c>
      <c r="E41" s="58">
        <f>VLOOKUP(B41,'Профи-Опен'!$C$126:$U$162,3,0)</f>
        <v>13</v>
      </c>
      <c r="F41" s="58">
        <f>VLOOKUP(B41,'Профи-Опен'!$C$126:$U$162,11,0)</f>
        <v>12</v>
      </c>
      <c r="G41" s="57">
        <f>ROUND(((20-$G$2+E41)*F41/(E41*3)/2),1)</f>
        <v>3.1</v>
      </c>
      <c r="H41" s="445">
        <f>D41+G41</f>
        <v>4.1</v>
      </c>
      <c r="I41" s="71" t="str">
        <f>VLOOKUP(B41,ФФП!$C$64:$U$98,19,FALSE)</f>
        <v>19-24</v>
      </c>
      <c r="J41" s="16">
        <f>VLOOKUP(I41,Очки!$A$2:$B$76,2,0)</f>
        <v>9.5</v>
      </c>
      <c r="K41" s="16">
        <f>VLOOKUP($B41,ФФП!$C$7:$U$60,11,0)+VLOOKUP($B41,ФФП!$C$64:$U$98,11,0)</f>
        <v>10</v>
      </c>
      <c r="L41" s="16">
        <f>VLOOKUP($B41,ФФП!$C$7:$U$60,10,0)+VLOOKUP($B41,ФФП!$C$64:$U$98,10,0)</f>
        <v>15</v>
      </c>
      <c r="M41" s="52">
        <f>ROUND(((20-$M$2+K41)*L41/(K41*3)/2),1)</f>
        <v>2.3</v>
      </c>
      <c r="N41" s="157">
        <f aca="true" t="shared" si="11" ref="N41:N48">J41+M41</f>
        <v>11.8</v>
      </c>
      <c r="O41" s="71" t="str">
        <f>VLOOKUP($B41,Торпедо!$C$168:$V$171,15,FALSE)</f>
        <v>23-24</v>
      </c>
      <c r="P41" s="16">
        <f>VLOOKUP(O41,Очки!$A$2:$B$76,2,0)</f>
        <v>7.5</v>
      </c>
      <c r="Q41" s="15">
        <f>VLOOKUP($B41,Торпедо!$C$6:$Q$43,6,0)+VLOOKUP($B41,Торпедо!$C$115:$V$134,11,FALSE)+VLOOKUP($B41,Торпедо!$C$138:$Q$153,6,0)+VLOOKUP($B41,Торпедо!$C$157:$Q$1164,6,0)+VLOOKUP($B41,Торпедо!$C$168:$Q$175,6,0)</f>
        <v>16</v>
      </c>
      <c r="R41" s="15">
        <f>VLOOKUP($B41,Торпедо!$C$6:$Q$43,14,0)+VLOOKUP($B41,Торпедо!$C$115:$V$134,19,FALSE)+VLOOKUP($B41,Торпедо!$C$138:$Q$153,14,0)+VLOOKUP($B41,Торпедо!$C$157:$Q$164,14,0)+VLOOKUP($B41,Торпедо!$C$168:$Q$172,14,0)</f>
        <v>16</v>
      </c>
      <c r="S41" s="52">
        <f>ROUND(((20-$S$2+Q41)*R41/(Q41*2)/2),1)</f>
        <v>3.8</v>
      </c>
      <c r="T41" s="157">
        <f>P41+S41</f>
        <v>11.3</v>
      </c>
      <c r="U41" s="71"/>
      <c r="V41" s="16"/>
      <c r="W41" s="15"/>
      <c r="X41" s="15"/>
      <c r="Y41" s="52"/>
      <c r="Z41" s="157"/>
      <c r="AA41" s="74">
        <f>H41+N41+T41</f>
        <v>27.200000000000003</v>
      </c>
    </row>
    <row r="42" spans="1:27" ht="13.5" thickBot="1">
      <c r="A42" s="17">
        <v>39</v>
      </c>
      <c r="B42" s="64" t="s">
        <v>27</v>
      </c>
      <c r="C42" s="69">
        <f>VLOOKUP(B42,'Профи-Опен'!$C$126:$U$162,2,0)</f>
        <v>29</v>
      </c>
      <c r="D42" s="57">
        <f>VLOOKUP(C42,Очки!$A$2:$B$77,2,0)</f>
        <v>2</v>
      </c>
      <c r="E42" s="58">
        <f>VLOOKUP(B42,'Профи-Опен'!$C$126:$U$162,3,0)</f>
        <v>13</v>
      </c>
      <c r="F42" s="58">
        <f>VLOOKUP(B42,'Профи-Опен'!$C$126:$U$162,11,0)</f>
        <v>18</v>
      </c>
      <c r="G42" s="57">
        <f>ROUND(((20-$G$2+E42)*F42/(E42*3)/2),1)</f>
        <v>4.6</v>
      </c>
      <c r="H42" s="445">
        <f>D42+G42</f>
        <v>6.6</v>
      </c>
      <c r="I42" s="71"/>
      <c r="J42" s="16"/>
      <c r="K42" s="16"/>
      <c r="L42" s="16"/>
      <c r="M42" s="52"/>
      <c r="N42" s="157">
        <f t="shared" si="11"/>
        <v>0</v>
      </c>
      <c r="O42" s="71">
        <f>VLOOKUP(B42,Торпедо!$C$91:$AG$110,31,0)</f>
        <v>17</v>
      </c>
      <c r="P42" s="16">
        <f>VLOOKUP(O42,Очки!$A$2:$B$76,2,0)</f>
        <v>14</v>
      </c>
      <c r="Q42" s="15">
        <f>VLOOKUP($B42,Торпедо!$C$6:$Q$43,6,0)+VLOOKUP(B42,Торпедо!$C$91:$AG$110,22,0)</f>
        <v>21</v>
      </c>
      <c r="R42" s="15">
        <f>VLOOKUP($B42,Торпедо!$C$6:$Q$43,14,0)+VLOOKUP(B42,Торпедо!$C$91:$AG$110,30,0)</f>
        <v>19</v>
      </c>
      <c r="S42" s="52">
        <f>ROUND(((20-$S$2+Q42)*R42/(Q42*2)/2),1)</f>
        <v>4.5</v>
      </c>
      <c r="T42" s="157">
        <f>P42+S42</f>
        <v>18.5</v>
      </c>
      <c r="U42" s="71"/>
      <c r="V42" s="16"/>
      <c r="W42" s="15"/>
      <c r="X42" s="15"/>
      <c r="Y42" s="52"/>
      <c r="Z42" s="157"/>
      <c r="AA42" s="74">
        <f>H42+N42+T42</f>
        <v>25.1</v>
      </c>
    </row>
    <row r="43" spans="1:27" ht="13.5" thickBot="1">
      <c r="A43" s="14">
        <v>40</v>
      </c>
      <c r="B43" s="63" t="s">
        <v>502</v>
      </c>
      <c r="C43" s="69">
        <f>VLOOKUP(B43,'Профи-Опен'!$C$126:$U$162,2,0)</f>
        <v>26</v>
      </c>
      <c r="D43" s="57">
        <f>VLOOKUP(C43,Очки!$A$2:$B$77,2,0)</f>
        <v>5</v>
      </c>
      <c r="E43" s="58">
        <f>VLOOKUP(B43,'Профи-Опен'!$C$126:$U$162,3,0)</f>
        <v>13</v>
      </c>
      <c r="F43" s="58">
        <f>VLOOKUP(B43,'Профи-Опен'!$C$126:$U$162,11,0)</f>
        <v>17</v>
      </c>
      <c r="G43" s="57">
        <f>ROUND(((20-$G$2+E43)*F43/(E43*3)/2),1)</f>
        <v>4.4</v>
      </c>
      <c r="H43" s="445">
        <f>D43+G43</f>
        <v>9.4</v>
      </c>
      <c r="I43" s="71" t="str">
        <f>VLOOKUP(B43,ФФП!$C$64:$U$98,19,FALSE)</f>
        <v>19-24</v>
      </c>
      <c r="J43" s="16">
        <f>VLOOKUP(I43,Очки!$A$2:$B$76,2,0)</f>
        <v>9.5</v>
      </c>
      <c r="K43" s="16">
        <f>VLOOKUP($B43,ФФП!$C$7:$U$60,11,0)+VLOOKUP($B43,ФФП!$C$64:$U$98,11,0)</f>
        <v>10</v>
      </c>
      <c r="L43" s="16">
        <f>VLOOKUP($B43,ФФП!$C$7:$U$60,10,0)+VLOOKUP($B43,ФФП!$C$64:$U$98,10,0)</f>
        <v>13</v>
      </c>
      <c r="M43" s="52">
        <f aca="true" t="shared" si="12" ref="M43:M48">ROUND(((20-$M$2+K43)*L43/(K43*3)/2),1)</f>
        <v>2</v>
      </c>
      <c r="N43" s="157">
        <f t="shared" si="11"/>
        <v>11.5</v>
      </c>
      <c r="O43" s="71"/>
      <c r="P43" s="57"/>
      <c r="Q43" s="58"/>
      <c r="R43" s="58"/>
      <c r="S43" s="57"/>
      <c r="T43" s="70"/>
      <c r="U43" s="71"/>
      <c r="V43" s="16"/>
      <c r="W43" s="15"/>
      <c r="X43" s="15"/>
      <c r="Y43" s="52"/>
      <c r="Z43" s="157"/>
      <c r="AA43" s="74">
        <f>H43+N43+T43</f>
        <v>20.9</v>
      </c>
    </row>
    <row r="44" spans="1:27" ht="13.5" thickBot="1">
      <c r="A44" s="17">
        <v>41</v>
      </c>
      <c r="B44" s="236" t="s">
        <v>503</v>
      </c>
      <c r="C44" s="69">
        <f>VLOOKUP(B44,'Профи-Опен'!$C$126:$U$162,2,0)</f>
        <v>15</v>
      </c>
      <c r="D44" s="57">
        <f>VLOOKUP(C44,Очки!$A$2:$B$77,2,0)</f>
        <v>16</v>
      </c>
      <c r="E44" s="58">
        <f>VLOOKUP(B44,'Профи-Опен'!$C$126:$U$162,3,0)</f>
        <v>13</v>
      </c>
      <c r="F44" s="58">
        <f>VLOOKUP(B44,'Профи-Опен'!$C$126:$U$162,11,0)</f>
        <v>15</v>
      </c>
      <c r="G44" s="57">
        <f>ROUND(((20-$G$2+E44)*F44/(E44*3)/2),1)</f>
        <v>3.8</v>
      </c>
      <c r="H44" s="445">
        <f>D44+G44</f>
        <v>19.8</v>
      </c>
      <c r="I44" s="71" t="str">
        <f>VLOOKUP(B44,ФФП!$C$7:$U$60,19,FALSE)</f>
        <v>37-42</v>
      </c>
      <c r="J44" s="16">
        <f>VLOOKUP(I44,Очки!$A$2:$B$76,2,0)</f>
        <v>0</v>
      </c>
      <c r="K44" s="16">
        <f>VLOOKUP($B44,ФФП!$C$7:$U$60,11,0)</f>
        <v>7</v>
      </c>
      <c r="L44" s="16">
        <f>VLOOKUP($B44,ФФП!$C$7:$U$60,10,0)</f>
        <v>4</v>
      </c>
      <c r="M44" s="52">
        <f t="shared" si="12"/>
        <v>0.6</v>
      </c>
      <c r="N44" s="157">
        <f t="shared" si="11"/>
        <v>0.6</v>
      </c>
      <c r="O44" s="71">
        <f>VLOOKUP($B44,Торпедо!$C$6:$Q$44,15,FALSE)</f>
        <v>39</v>
      </c>
      <c r="P44" s="16">
        <f>VLOOKUP(O44,Очки!$A$2:$B$76,2,0)</f>
        <v>0</v>
      </c>
      <c r="Q44" s="15">
        <f>VLOOKUP($B44,Торпедо!$C$6:$Q$43,6,0)</f>
        <v>2</v>
      </c>
      <c r="R44" s="15">
        <f>VLOOKUP($B44,Торпедо!$C$6:$Q$43,14,0)</f>
        <v>0</v>
      </c>
      <c r="S44" s="52">
        <f>ROUND(((20-$S$2+Q44)*R44/(Q44*2)/2),1)</f>
        <v>0</v>
      </c>
      <c r="T44" s="157">
        <f>P44+S44</f>
        <v>0</v>
      </c>
      <c r="U44" s="71"/>
      <c r="V44" s="16"/>
      <c r="W44" s="15"/>
      <c r="X44" s="15"/>
      <c r="Y44" s="52"/>
      <c r="Z44" s="157"/>
      <c r="AA44" s="74">
        <f>H44+N44+T44</f>
        <v>20.400000000000002</v>
      </c>
    </row>
    <row r="45" spans="1:27" ht="13.5" thickBot="1">
      <c r="A45" s="14">
        <v>42</v>
      </c>
      <c r="B45" s="63" t="s">
        <v>151</v>
      </c>
      <c r="C45" s="69"/>
      <c r="D45" s="57"/>
      <c r="E45" s="58"/>
      <c r="F45" s="58"/>
      <c r="G45" s="57"/>
      <c r="H45" s="445"/>
      <c r="I45" s="71" t="str">
        <f>VLOOKUP(B45,ФФП!$C$64:$U$98,19,FALSE)</f>
        <v>13-18</v>
      </c>
      <c r="J45" s="16">
        <f>VLOOKUP(I45,Очки!$A$2:$B$76,2,0)</f>
        <v>15.5</v>
      </c>
      <c r="K45" s="16">
        <f>VLOOKUP($B45,ФФП!$C$7:$U$60,11,0)+VLOOKUP($B45,ФФП!$C$64:$U$98,11,0)</f>
        <v>10</v>
      </c>
      <c r="L45" s="16">
        <f>VLOOKUP($B45,ФФП!$C$7:$U$60,10,0)+VLOOKUP($B45,ФФП!$C$64:$U$98,10,0)</f>
        <v>22</v>
      </c>
      <c r="M45" s="52">
        <f t="shared" si="12"/>
        <v>3.3</v>
      </c>
      <c r="N45" s="157">
        <f t="shared" si="11"/>
        <v>18.8</v>
      </c>
      <c r="O45" s="71"/>
      <c r="P45" s="57"/>
      <c r="Q45" s="58"/>
      <c r="R45" s="58"/>
      <c r="S45" s="57"/>
      <c r="T45" s="70"/>
      <c r="U45" s="71"/>
      <c r="V45" s="16"/>
      <c r="W45" s="15"/>
      <c r="X45" s="15"/>
      <c r="Y45" s="52"/>
      <c r="Z45" s="157"/>
      <c r="AA45" s="74">
        <f>H45+N45+T45</f>
        <v>18.8</v>
      </c>
    </row>
    <row r="46" spans="1:27" ht="13.5" thickBot="1">
      <c r="A46" s="17">
        <v>43</v>
      </c>
      <c r="B46" s="63" t="s">
        <v>156</v>
      </c>
      <c r="C46" s="69">
        <f>VLOOKUP(B46,'Профи-Опен'!$C$126:$U$162,2,0)</f>
        <v>24</v>
      </c>
      <c r="D46" s="57">
        <f>VLOOKUP(C46,Очки!$A$2:$B$77,2,0)</f>
        <v>7</v>
      </c>
      <c r="E46" s="58">
        <f>VLOOKUP(B46,'Профи-Опен'!$C$126:$U$162,3,0)</f>
        <v>13</v>
      </c>
      <c r="F46" s="58">
        <f>VLOOKUP(B46,'Профи-Опен'!$C$126:$U$162,11,0)</f>
        <v>10</v>
      </c>
      <c r="G46" s="57">
        <f>ROUND(((20-$G$2+E46)*F46/(E46*3)/2),1)</f>
        <v>2.6</v>
      </c>
      <c r="H46" s="445">
        <f>D46+G46</f>
        <v>9.6</v>
      </c>
      <c r="I46" s="71" t="str">
        <f>VLOOKUP(B46,ФФП!$C$7:$U$60,19,FALSE)</f>
        <v>31-36</v>
      </c>
      <c r="J46" s="16">
        <f>VLOOKUP(I46,Очки!$A$2:$B$76,2,0)</f>
        <v>0</v>
      </c>
      <c r="K46" s="16">
        <f>VLOOKUP($B46,ФФП!$C$7:$U$60,11,0)</f>
        <v>7</v>
      </c>
      <c r="L46" s="16">
        <f>VLOOKUP($B46,ФФП!$C$7:$U$60,10,0)</f>
        <v>8</v>
      </c>
      <c r="M46" s="52">
        <f t="shared" si="12"/>
        <v>1.1</v>
      </c>
      <c r="N46" s="157">
        <f t="shared" si="11"/>
        <v>1.1</v>
      </c>
      <c r="O46" s="71" t="str">
        <f>VLOOKUP($B46,Торпедо!$C$138:$V$1153,15,FALSE)</f>
        <v>29-36</v>
      </c>
      <c r="P46" s="16">
        <f>VLOOKUP(O46,Очки!$A$2:$B$76,2,0)</f>
        <v>0.4</v>
      </c>
      <c r="Q46" s="15">
        <f>VLOOKUP($B46,Торпедо!$C$6:$Q$43,6,0)+VLOOKUP($B46,Торпедо!$C$115:$V$134,11,FALSE)+VLOOKUP($B46,Торпедо!$C$138:$Q$153,6,0)</f>
        <v>12</v>
      </c>
      <c r="R46" s="15">
        <f>VLOOKUP($B46,Торпедо!$C$6:$Q$43,14,0)+VLOOKUP($B46,Торпедо!$C$115:$V$134,19,FALSE)+VLOOKUP($B46,Торпедо!$C$138:$Q$153,14,0)</f>
        <v>7</v>
      </c>
      <c r="S46" s="52">
        <f>ROUND(((20-$S$2+Q46)*R46/(Q46*2)/2),1)</f>
        <v>1.6</v>
      </c>
      <c r="T46" s="157">
        <f>P46+S46</f>
        <v>2</v>
      </c>
      <c r="U46" s="71" t="str">
        <f>VLOOKUP(B46,Форвард!$C$6:$Q$45,15,FALSE)</f>
        <v>22-28</v>
      </c>
      <c r="V46" s="16">
        <f>VLOOKUP(U46,Очки!$A$2:$B$76,2,0)</f>
        <v>6</v>
      </c>
      <c r="W46" s="15">
        <f>VLOOKUP(B46,Форвард!$C$6:$Q$45,6,FALSE)</f>
        <v>6</v>
      </c>
      <c r="X46" s="15">
        <f>VLOOKUP(B46,Форвард!$C$6:$Q$45,14,FALSE)</f>
        <v>5</v>
      </c>
      <c r="Y46" s="52">
        <f>ROUND(((20-$Y$2+W46)*X46/(W46*3)/2),1)</f>
        <v>1.1</v>
      </c>
      <c r="Z46" s="157">
        <f>V46+Y46</f>
        <v>7.1</v>
      </c>
      <c r="AA46" s="74">
        <f>H46+N46+T46+Z46-MIN(H46,N46,T46,Z46)</f>
        <v>18.699999999999996</v>
      </c>
    </row>
    <row r="47" spans="1:27" ht="13.5" thickBot="1">
      <c r="A47" s="14">
        <v>44</v>
      </c>
      <c r="B47" s="63" t="s">
        <v>149</v>
      </c>
      <c r="C47" s="69"/>
      <c r="D47" s="57"/>
      <c r="E47" s="58"/>
      <c r="F47" s="58"/>
      <c r="G47" s="57"/>
      <c r="H47" s="445"/>
      <c r="I47" s="71" t="str">
        <f>VLOOKUP(B47,ФФП!$C$64:$U$98,19,FALSE)</f>
        <v>13-18</v>
      </c>
      <c r="J47" s="16">
        <f>VLOOKUP(I47,Очки!$A$2:$B$76,2,0)</f>
        <v>15.5</v>
      </c>
      <c r="K47" s="16">
        <f>VLOOKUP($B47,ФФП!$C$7:$U$60,11,0)+VLOOKUP($B47,ФФП!$C$64:$U$98,11,0)</f>
        <v>10</v>
      </c>
      <c r="L47" s="16">
        <f>VLOOKUP($B47,ФФП!$C$7:$U$60,10,0)+VLOOKUP($B47,ФФП!$C$64:$U$98,10,0)</f>
        <v>13</v>
      </c>
      <c r="M47" s="52">
        <f t="shared" si="12"/>
        <v>2</v>
      </c>
      <c r="N47" s="157">
        <f t="shared" si="11"/>
        <v>17.5</v>
      </c>
      <c r="O47" s="71"/>
      <c r="P47" s="57"/>
      <c r="Q47" s="58"/>
      <c r="R47" s="58"/>
      <c r="S47" s="57"/>
      <c r="T47" s="70"/>
      <c r="U47" s="71"/>
      <c r="V47" s="16"/>
      <c r="W47" s="15"/>
      <c r="X47" s="15"/>
      <c r="Y47" s="52"/>
      <c r="Z47" s="157"/>
      <c r="AA47" s="74">
        <f>H47+N47+T47</f>
        <v>17.5</v>
      </c>
    </row>
    <row r="48" spans="1:27" ht="13.5" thickBot="1">
      <c r="A48" s="17">
        <v>45</v>
      </c>
      <c r="B48" s="63" t="s">
        <v>147</v>
      </c>
      <c r="C48" s="69"/>
      <c r="D48" s="57"/>
      <c r="E48" s="58"/>
      <c r="F48" s="58"/>
      <c r="G48" s="57"/>
      <c r="H48" s="445"/>
      <c r="I48" s="71" t="str">
        <f>VLOOKUP(B48,ФФП!$C$64:$U$98,19,FALSE)</f>
        <v>13-18</v>
      </c>
      <c r="J48" s="16">
        <f>VLOOKUP(I48,Очки!$A$2:$B$76,2,0)</f>
        <v>15.5</v>
      </c>
      <c r="K48" s="16">
        <f>VLOOKUP($B48,ФФП!$C$7:$U$60,11,0)+VLOOKUP($B48,ФФП!$C$64:$U$98,11,0)</f>
        <v>10</v>
      </c>
      <c r="L48" s="16">
        <f>VLOOKUP($B48,ФФП!$C$7:$U$60,10,0)+VLOOKUP($B48,ФФП!$C$64:$U$98,10,0)</f>
        <v>12</v>
      </c>
      <c r="M48" s="52">
        <f t="shared" si="12"/>
        <v>1.8</v>
      </c>
      <c r="N48" s="157">
        <f t="shared" si="11"/>
        <v>17.3</v>
      </c>
      <c r="O48" s="71"/>
      <c r="P48" s="57"/>
      <c r="Q48" s="58"/>
      <c r="R48" s="58"/>
      <c r="S48" s="57"/>
      <c r="T48" s="70"/>
      <c r="U48" s="71"/>
      <c r="V48" s="16"/>
      <c r="W48" s="15"/>
      <c r="X48" s="15"/>
      <c r="Y48" s="52"/>
      <c r="Z48" s="157"/>
      <c r="AA48" s="74">
        <f>H48+N48+T48</f>
        <v>17.3</v>
      </c>
    </row>
    <row r="49" spans="1:27" ht="13.5" thickBot="1">
      <c r="A49" s="14">
        <v>46</v>
      </c>
      <c r="B49" s="63" t="s">
        <v>55</v>
      </c>
      <c r="C49" s="69">
        <f>VLOOKUP(B49,'Профи-Опен'!$C$126:$U$162,2,0)</f>
        <v>27</v>
      </c>
      <c r="D49" s="57">
        <f>VLOOKUP(C49,Очки!$A$2:$B$77,2,0)</f>
        <v>4</v>
      </c>
      <c r="E49" s="58">
        <f>VLOOKUP(B49,'Профи-Опен'!$C$126:$U$162,3,0)</f>
        <v>13</v>
      </c>
      <c r="F49" s="58">
        <f>VLOOKUP(B49,'Профи-Опен'!$C$126:$U$162,11,0)</f>
        <v>21</v>
      </c>
      <c r="G49" s="57">
        <f>ROUND(((20-$G$2+E49)*F49/(E49*3)/2),1)</f>
        <v>5.4</v>
      </c>
      <c r="H49" s="445">
        <f>D49+G49</f>
        <v>9.4</v>
      </c>
      <c r="I49" s="71"/>
      <c r="J49" s="16"/>
      <c r="K49" s="16"/>
      <c r="L49" s="16"/>
      <c r="M49" s="52"/>
      <c r="N49" s="157"/>
      <c r="O49" s="71" t="str">
        <f>VLOOKUP($B49,Торпедо!$C$157:$V$164,15,FALSE)</f>
        <v>25-28</v>
      </c>
      <c r="P49" s="16">
        <f>VLOOKUP(O49,Очки!$A$2:$B$76,2,0)</f>
        <v>4.5</v>
      </c>
      <c r="Q49" s="15">
        <f>VLOOKUP($B49,Торпедо!$C$6:$Q$43,6,0)+VLOOKUP($B49,Торпедо!$C$115:$V$134,11,FALSE)+VLOOKUP($B49,Торпедо!$C$138:$Q$153,6,0)+VLOOKUP($B49,Торпедо!$C$157:$Q$1164,6,0)</f>
        <v>14</v>
      </c>
      <c r="R49" s="15">
        <f>VLOOKUP($B49,Торпедо!$C$6:$Q$43,14,0)+VLOOKUP($B49,Торпедо!$C$115:$V$134,19,FALSE)+VLOOKUP($B49,Торпедо!$C$138:$Q$153,14,0)+VLOOKUP($B49,Торпедо!$C$157:$Q$164,14,0)</f>
        <v>14</v>
      </c>
      <c r="S49" s="52">
        <f>ROUND(((20-$S$2+Q49)*R49/(Q49*2)/2),1)</f>
        <v>3.3</v>
      </c>
      <c r="T49" s="157">
        <f>P49+S49</f>
        <v>7.8</v>
      </c>
      <c r="U49" s="71"/>
      <c r="V49" s="16"/>
      <c r="W49" s="15"/>
      <c r="X49" s="15"/>
      <c r="Y49" s="52"/>
      <c r="Z49" s="157"/>
      <c r="AA49" s="74">
        <f>H49+N49+T49</f>
        <v>17.2</v>
      </c>
    </row>
    <row r="50" spans="1:27" ht="13.5" thickBot="1">
      <c r="A50" s="17">
        <v>47</v>
      </c>
      <c r="B50" s="236" t="s">
        <v>13</v>
      </c>
      <c r="C50" s="69">
        <f>VLOOKUP(B50,'Профи-Опен'!$C$126:$U$162,2,0)</f>
        <v>36</v>
      </c>
      <c r="D50" s="57">
        <f>VLOOKUP(C50,Очки!$A$2:$B$77,2,0)</f>
        <v>0</v>
      </c>
      <c r="E50" s="58">
        <f>VLOOKUP(B50,'Профи-Опен'!$C$126:$U$162,3,0)</f>
        <v>11</v>
      </c>
      <c r="F50" s="58">
        <f>VLOOKUP(B50,'Профи-Опен'!$C$126:$U$162,11,0)</f>
        <v>7</v>
      </c>
      <c r="G50" s="57">
        <f>ROUND(((20-$G$2+E50)*F50/(E50*3)/2),1)</f>
        <v>1.9</v>
      </c>
      <c r="H50" s="445">
        <f>D50+G50</f>
        <v>1.9</v>
      </c>
      <c r="I50" s="71" t="str">
        <f>VLOOKUP(B50,ФФП!$C$7:$U$60,19,FALSE)</f>
        <v>31-36</v>
      </c>
      <c r="J50" s="16">
        <f>VLOOKUP(I50,Очки!$A$2:$B$76,2,0)</f>
        <v>0</v>
      </c>
      <c r="K50" s="16">
        <f>VLOOKUP($B50,ФФП!$C$7:$U$60,11,0)</f>
        <v>7</v>
      </c>
      <c r="L50" s="16">
        <f>VLOOKUP($B50,ФФП!$C$7:$U$60,10,0)</f>
        <v>6</v>
      </c>
      <c r="M50" s="52">
        <f>ROUND(((20-$M$2+K50)*L50/(K50*3)/2),1)</f>
        <v>0.9</v>
      </c>
      <c r="N50" s="621">
        <f>J50+M50</f>
        <v>0.9</v>
      </c>
      <c r="O50" s="71" t="str">
        <f>VLOOKUP($B50,Торпедо!$C$138:$V$1153,15,FALSE)</f>
        <v>29-36</v>
      </c>
      <c r="P50" s="16">
        <f>VLOOKUP(O50,Очки!$A$2:$B$76,2,0)</f>
        <v>0.4</v>
      </c>
      <c r="Q50" s="15">
        <f>VLOOKUP($B50,Торпедо!$C$6:$Q$43,6,0)+VLOOKUP($B50,Торпедо!$C$115:$V$134,11,FALSE)+VLOOKUP($B50,Торпедо!$C$138:$Q$153,6,0)</f>
        <v>12</v>
      </c>
      <c r="R50" s="15">
        <f>VLOOKUP($B50,Торпедо!$C$6:$Q$43,14,0)+VLOOKUP($B50,Торпедо!$C$115:$V$134,19,FALSE)+VLOOKUP($B50,Торпедо!$C$138:$Q$153,14,0)</f>
        <v>12</v>
      </c>
      <c r="S50" s="52">
        <f>ROUND(((20-$S$2+Q50)*R50/(Q50*2)/2),1)</f>
        <v>2.8</v>
      </c>
      <c r="T50" s="157">
        <f>P50+S50</f>
        <v>3.1999999999999997</v>
      </c>
      <c r="U50" s="71" t="str">
        <f>VLOOKUP(B50,Форвард!$C$6:$Q$45,15,FALSE)</f>
        <v>22-28</v>
      </c>
      <c r="V50" s="16">
        <f>VLOOKUP(U50,Очки!$A$2:$B$76,2,0)</f>
        <v>6</v>
      </c>
      <c r="W50" s="15">
        <f>VLOOKUP(B50,Форвард!$C$6:$Q$45,6,FALSE)</f>
        <v>6</v>
      </c>
      <c r="X50" s="15">
        <f>VLOOKUP(B50,Форвард!$C$6:$Q$45,14,FALSE)</f>
        <v>3</v>
      </c>
      <c r="Y50" s="52">
        <f>ROUND(((20-$Y$2+W50)*X50/(W50*3)/2),1)</f>
        <v>0.7</v>
      </c>
      <c r="Z50" s="157">
        <f>V50+Y50</f>
        <v>6.7</v>
      </c>
      <c r="AA50" s="74">
        <f>H50+N50+T50+Z50-MIN(H50,N50,T50,Z50)</f>
        <v>11.799999999999999</v>
      </c>
    </row>
    <row r="51" spans="1:27" ht="13.5" thickBot="1">
      <c r="A51" s="14">
        <v>48</v>
      </c>
      <c r="B51" s="63" t="s">
        <v>284</v>
      </c>
      <c r="C51" s="69">
        <f>VLOOKUP(B51,'Профи-Опен'!$C$126:$U$162,2,0)</f>
        <v>31</v>
      </c>
      <c r="D51" s="57">
        <f>VLOOKUP(C51,Очки!$A$2:$B$77,2,0)</f>
        <v>0</v>
      </c>
      <c r="E51" s="58">
        <f>VLOOKUP(B51,'Профи-Опен'!$C$126:$U$162,3,0)</f>
        <v>13</v>
      </c>
      <c r="F51" s="58">
        <f>VLOOKUP(B51,'Профи-Опен'!$C$126:$U$162,11,0)</f>
        <v>15</v>
      </c>
      <c r="G51" s="57">
        <f>ROUND(((20-$G$2+E51)*F51/(E51*3)/2),1)</f>
        <v>3.8</v>
      </c>
      <c r="H51" s="445">
        <f>D51+G51</f>
        <v>3.8</v>
      </c>
      <c r="I51" s="71" t="str">
        <f>VLOOKUP(B51,ФФП!$C$7:$U$60,19,FALSE)</f>
        <v>31-36</v>
      </c>
      <c r="J51" s="506">
        <f>VLOOKUP(I51,Очки!$A$2:$B$76,2,0)</f>
        <v>0</v>
      </c>
      <c r="K51" s="506">
        <f>VLOOKUP($B51,ФФП!$C$7:$U$60,11,0)</f>
        <v>7</v>
      </c>
      <c r="L51" s="506">
        <f>VLOOKUP($B51,ФФП!$C$7:$U$60,10,0)</f>
        <v>8</v>
      </c>
      <c r="M51" s="507">
        <f>ROUND(((20-$M$2+K51)*L51/(K51*3)/2),1)</f>
        <v>1.1</v>
      </c>
      <c r="N51" s="157">
        <f>J51+M51</f>
        <v>1.1</v>
      </c>
      <c r="O51" s="71" t="str">
        <f>VLOOKUP($B51,Торпедо!$C$138:$V$1153,15,FALSE)</f>
        <v>29-36</v>
      </c>
      <c r="P51" s="16">
        <f>VLOOKUP(O51,Очки!$A$2:$B$76,2,0)</f>
        <v>0.4</v>
      </c>
      <c r="Q51" s="15">
        <f>VLOOKUP($B51,Торпедо!$C$6:$Q$43,6,0)+VLOOKUP($B51,Торпедо!$C$115:$V$134,11,FALSE)+VLOOKUP($B51,Торпедо!$C$138:$Q$153,6,0)</f>
        <v>12</v>
      </c>
      <c r="R51" s="15">
        <f>VLOOKUP($B51,Торпедо!$C$6:$Q$43,14,0)+VLOOKUP($B51,Торпедо!$C$115:$V$134,19,FALSE)+VLOOKUP($B51,Торпедо!$C$138:$Q$153,14,0)</f>
        <v>14</v>
      </c>
      <c r="S51" s="52">
        <f>ROUND(((20-$S$2+Q51)*R51/(Q51*2)/2),1)</f>
        <v>3.2</v>
      </c>
      <c r="T51" s="157">
        <f>P51+S51</f>
        <v>3.6</v>
      </c>
      <c r="U51" s="71"/>
      <c r="V51" s="16"/>
      <c r="W51" s="15"/>
      <c r="X51" s="15"/>
      <c r="Y51" s="52"/>
      <c r="Z51" s="157"/>
      <c r="AA51" s="74">
        <f>H51+N51+T51</f>
        <v>8.5</v>
      </c>
    </row>
    <row r="52" spans="1:27" ht="13.5" thickBot="1">
      <c r="A52" s="17">
        <v>49</v>
      </c>
      <c r="B52" s="63" t="s">
        <v>511</v>
      </c>
      <c r="C52" s="69"/>
      <c r="D52" s="57"/>
      <c r="E52" s="58"/>
      <c r="F52" s="58"/>
      <c r="G52" s="57"/>
      <c r="H52" s="445"/>
      <c r="I52" s="71" t="str">
        <f>VLOOKUP(B52,ФФП!$C$7:$U$60,19,FALSE)</f>
        <v>37-42</v>
      </c>
      <c r="J52" s="72">
        <f>VLOOKUP(I52,Очки!$A$2:$B$76,2,0)</f>
        <v>0</v>
      </c>
      <c r="K52" s="72">
        <f>VLOOKUP($B52,ФФП!$C$7:$U$60,11,0)</f>
        <v>7</v>
      </c>
      <c r="L52" s="72">
        <f>VLOOKUP($B52,ФФП!$C$7:$U$60,10,0)</f>
        <v>-7</v>
      </c>
      <c r="M52" s="73">
        <f>ROUND(((20-$M$2+K52)*L52/(K52*3)/2),1)</f>
        <v>-1</v>
      </c>
      <c r="N52" s="158">
        <f>J52+M52</f>
        <v>-1</v>
      </c>
      <c r="O52" s="71" t="str">
        <f>VLOOKUP($B52,Торпедо!$C$138:$V$1153,15,FALSE)</f>
        <v>29-36</v>
      </c>
      <c r="P52" s="16">
        <f>VLOOKUP(O52,Очки!$A$2:$B$76,2,0)</f>
        <v>0.4</v>
      </c>
      <c r="Q52" s="15">
        <f>VLOOKUP($B52,Торпедо!$C$115:$V$134,11,FALSE)+VLOOKUP($B52,Торпедо!$C$138:$Q$153,6,0)</f>
        <v>10</v>
      </c>
      <c r="R52" s="15">
        <f>VLOOKUP($B52,Торпедо!$C$115:$V$134,19,FALSE)+VLOOKUP($B52,Торпедо!$C$138:$Q$153,14,0)</f>
        <v>9</v>
      </c>
      <c r="S52" s="52">
        <f>ROUND(((20-$S$2+Q52)*R52/(Q52*2)/2),1)</f>
        <v>2</v>
      </c>
      <c r="T52" s="157">
        <f>P52+S52</f>
        <v>2.4</v>
      </c>
      <c r="U52" s="71"/>
      <c r="V52" s="16"/>
      <c r="W52" s="15"/>
      <c r="X52" s="15"/>
      <c r="Y52" s="52"/>
      <c r="Z52" s="157"/>
      <c r="AA52" s="74">
        <f>H52+N52+T52</f>
        <v>1.4</v>
      </c>
    </row>
    <row r="54" spans="1:2" ht="12.75">
      <c r="A54" s="211"/>
      <c r="B54" s="8" t="s">
        <v>316</v>
      </c>
    </row>
  </sheetData>
  <sheetProtection/>
  <autoFilter ref="A3:AG52"/>
  <mergeCells count="8">
    <mergeCell ref="A1:AA1"/>
    <mergeCell ref="A2:A3"/>
    <mergeCell ref="B2:B3"/>
    <mergeCell ref="AA2:AA3"/>
    <mergeCell ref="C2:F2"/>
    <mergeCell ref="I2:L2"/>
    <mergeCell ref="O2:R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zoomScalePageLayoutView="0" workbookViewId="0" topLeftCell="B97">
      <selection activeCell="X69" sqref="X69"/>
    </sheetView>
  </sheetViews>
  <sheetFormatPr defaultColWidth="9.140625" defaultRowHeight="15"/>
  <cols>
    <col min="2" max="2" width="6.140625" style="0" customWidth="1"/>
    <col min="3" max="3" width="29.140625" style="0" customWidth="1"/>
    <col min="5" max="5" width="10.28125" style="0" customWidth="1"/>
    <col min="6" max="7" width="9.140625" style="0" customWidth="1"/>
  </cols>
  <sheetData>
    <row r="1" ht="15" customHeight="1">
      <c r="C1" s="3" t="s">
        <v>521</v>
      </c>
    </row>
    <row r="2" spans="3:9" ht="15" customHeight="1">
      <c r="C2" s="2" t="s">
        <v>62</v>
      </c>
      <c r="D2" s="1" t="s">
        <v>63</v>
      </c>
      <c r="E2" s="661">
        <v>41531</v>
      </c>
      <c r="F2" s="662"/>
      <c r="G2" s="1" t="s">
        <v>64</v>
      </c>
      <c r="H2" s="661">
        <v>41531</v>
      </c>
      <c r="I2" s="662"/>
    </row>
    <row r="3" spans="3:16" ht="15.75">
      <c r="C3" s="5" t="s">
        <v>65</v>
      </c>
      <c r="D3" s="7" t="s">
        <v>66</v>
      </c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67</v>
      </c>
      <c r="P3" s="7">
        <v>13</v>
      </c>
    </row>
    <row r="4" ht="15.75" thickBot="1">
      <c r="O4" s="4"/>
    </row>
    <row r="5" spans="1:22" ht="15.75" thickBot="1">
      <c r="A5" s="75"/>
      <c r="B5" s="76" t="s">
        <v>0</v>
      </c>
      <c r="C5" s="301" t="s">
        <v>1</v>
      </c>
      <c r="D5" s="76">
        <f aca="true" t="shared" si="0" ref="D5:M5">SUM(D6:D15)-ROW()</f>
        <v>1</v>
      </c>
      <c r="E5" s="78">
        <f t="shared" si="0"/>
        <v>2</v>
      </c>
      <c r="F5" s="79">
        <f t="shared" si="0"/>
        <v>3</v>
      </c>
      <c r="G5" s="78">
        <f t="shared" si="0"/>
        <v>4</v>
      </c>
      <c r="H5" s="78">
        <f t="shared" si="0"/>
        <v>5</v>
      </c>
      <c r="I5" s="78">
        <f t="shared" si="0"/>
        <v>6</v>
      </c>
      <c r="J5" s="78">
        <f t="shared" si="0"/>
        <v>7</v>
      </c>
      <c r="K5" s="78">
        <f t="shared" si="0"/>
        <v>8</v>
      </c>
      <c r="L5" s="78">
        <f t="shared" si="0"/>
        <v>9</v>
      </c>
      <c r="M5" s="77">
        <f t="shared" si="0"/>
        <v>10</v>
      </c>
      <c r="N5" s="80" t="s">
        <v>2</v>
      </c>
      <c r="O5" s="76" t="s">
        <v>3</v>
      </c>
      <c r="P5" s="78" t="s">
        <v>4</v>
      </c>
      <c r="Q5" s="77" t="s">
        <v>5</v>
      </c>
      <c r="R5" s="81" t="s">
        <v>6</v>
      </c>
      <c r="S5" s="82" t="s">
        <v>7</v>
      </c>
      <c r="T5" s="82" t="s">
        <v>264</v>
      </c>
      <c r="U5" s="77" t="s">
        <v>8</v>
      </c>
      <c r="V5" s="39" t="s">
        <v>9</v>
      </c>
    </row>
    <row r="6" spans="1:22" ht="15" customHeight="1">
      <c r="A6" s="636" t="s">
        <v>10</v>
      </c>
      <c r="B6" s="83">
        <v>1</v>
      </c>
      <c r="C6" s="302" t="s">
        <v>42</v>
      </c>
      <c r="D6" s="84">
        <f>ROW()</f>
        <v>6</v>
      </c>
      <c r="E6" s="85" t="s">
        <v>61</v>
      </c>
      <c r="F6" s="85" t="s">
        <v>68</v>
      </c>
      <c r="G6" s="85" t="s">
        <v>79</v>
      </c>
      <c r="H6" s="85" t="s">
        <v>76</v>
      </c>
      <c r="I6" s="85" t="s">
        <v>29</v>
      </c>
      <c r="J6" s="85" t="s">
        <v>39</v>
      </c>
      <c r="K6" s="85" t="s">
        <v>128</v>
      </c>
      <c r="L6" s="85" t="s">
        <v>115</v>
      </c>
      <c r="M6" s="86" t="s">
        <v>14</v>
      </c>
      <c r="N6" s="87">
        <f aca="true" t="shared" si="1" ref="N6:N15">SUM(O6:R6)</f>
        <v>9</v>
      </c>
      <c r="O6" s="88">
        <v>6</v>
      </c>
      <c r="P6" s="89">
        <v>1</v>
      </c>
      <c r="Q6" s="90">
        <v>2</v>
      </c>
      <c r="R6" s="91">
        <v>0</v>
      </c>
      <c r="S6" s="92">
        <v>47</v>
      </c>
      <c r="T6" s="92">
        <v>31</v>
      </c>
      <c r="U6" s="93">
        <v>16</v>
      </c>
      <c r="V6" s="40">
        <f aca="true" t="shared" si="2" ref="V6:V15">O6*3+P6-R6</f>
        <v>19</v>
      </c>
    </row>
    <row r="7" spans="1:22" ht="15" customHeight="1">
      <c r="A7" s="636"/>
      <c r="B7" s="94">
        <v>2</v>
      </c>
      <c r="C7" s="303" t="s">
        <v>282</v>
      </c>
      <c r="D7" s="95" t="s">
        <v>51</v>
      </c>
      <c r="E7" s="96">
        <f>ROW()</f>
        <v>7</v>
      </c>
      <c r="F7" s="97" t="s">
        <v>77</v>
      </c>
      <c r="G7" s="97" t="s">
        <v>80</v>
      </c>
      <c r="H7" s="97" t="s">
        <v>51</v>
      </c>
      <c r="I7" s="97" t="s">
        <v>116</v>
      </c>
      <c r="J7" s="97" t="s">
        <v>78</v>
      </c>
      <c r="K7" s="97" t="s">
        <v>169</v>
      </c>
      <c r="L7" s="97" t="s">
        <v>23</v>
      </c>
      <c r="M7" s="98" t="s">
        <v>14</v>
      </c>
      <c r="N7" s="99">
        <f t="shared" si="1"/>
        <v>9</v>
      </c>
      <c r="O7" s="100">
        <v>6</v>
      </c>
      <c r="P7" s="101">
        <v>0</v>
      </c>
      <c r="Q7" s="102">
        <v>3</v>
      </c>
      <c r="R7" s="103">
        <v>0</v>
      </c>
      <c r="S7" s="104">
        <v>43</v>
      </c>
      <c r="T7" s="104">
        <v>35</v>
      </c>
      <c r="U7" s="105">
        <v>8</v>
      </c>
      <c r="V7" s="41">
        <f t="shared" si="2"/>
        <v>18</v>
      </c>
    </row>
    <row r="8" spans="1:22" ht="15" customHeight="1">
      <c r="A8" s="636"/>
      <c r="B8" s="94">
        <v>3</v>
      </c>
      <c r="C8" s="303" t="s">
        <v>146</v>
      </c>
      <c r="D8" s="95" t="s">
        <v>72</v>
      </c>
      <c r="E8" s="97" t="s">
        <v>78</v>
      </c>
      <c r="F8" s="96">
        <f>ROW()</f>
        <v>8</v>
      </c>
      <c r="G8" s="97" t="s">
        <v>81</v>
      </c>
      <c r="H8" s="97" t="s">
        <v>128</v>
      </c>
      <c r="I8" s="97" t="s">
        <v>30</v>
      </c>
      <c r="J8" s="97" t="s">
        <v>59</v>
      </c>
      <c r="K8" s="97" t="s">
        <v>41</v>
      </c>
      <c r="L8" s="97" t="s">
        <v>51</v>
      </c>
      <c r="M8" s="98" t="s">
        <v>14</v>
      </c>
      <c r="N8" s="99">
        <f t="shared" si="1"/>
        <v>9</v>
      </c>
      <c r="O8" s="100">
        <v>5</v>
      </c>
      <c r="P8" s="101">
        <v>1</v>
      </c>
      <c r="Q8" s="102">
        <v>3</v>
      </c>
      <c r="R8" s="103">
        <v>0</v>
      </c>
      <c r="S8" s="104">
        <v>42</v>
      </c>
      <c r="T8" s="104">
        <v>33</v>
      </c>
      <c r="U8" s="105">
        <v>9</v>
      </c>
      <c r="V8" s="41">
        <f t="shared" si="2"/>
        <v>16</v>
      </c>
    </row>
    <row r="9" spans="1:22" ht="15.75" customHeight="1" thickBot="1">
      <c r="A9" s="636"/>
      <c r="B9" s="106">
        <v>4</v>
      </c>
      <c r="C9" s="304" t="s">
        <v>32</v>
      </c>
      <c r="D9" s="134" t="s">
        <v>80</v>
      </c>
      <c r="E9" s="107" t="s">
        <v>79</v>
      </c>
      <c r="F9" s="107" t="s">
        <v>82</v>
      </c>
      <c r="G9" s="108">
        <f>ROW()</f>
        <v>9</v>
      </c>
      <c r="H9" s="107" t="s">
        <v>74</v>
      </c>
      <c r="I9" s="107" t="s">
        <v>115</v>
      </c>
      <c r="J9" s="107" t="s">
        <v>522</v>
      </c>
      <c r="K9" s="107" t="s">
        <v>81</v>
      </c>
      <c r="L9" s="107" t="s">
        <v>20</v>
      </c>
      <c r="M9" s="109" t="s">
        <v>14</v>
      </c>
      <c r="N9" s="110">
        <f t="shared" si="1"/>
        <v>9</v>
      </c>
      <c r="O9" s="111">
        <v>5</v>
      </c>
      <c r="P9" s="112">
        <v>0</v>
      </c>
      <c r="Q9" s="113">
        <v>4</v>
      </c>
      <c r="R9" s="114">
        <v>0</v>
      </c>
      <c r="S9" s="115">
        <v>49</v>
      </c>
      <c r="T9" s="115">
        <v>38</v>
      </c>
      <c r="U9" s="116">
        <v>11</v>
      </c>
      <c r="V9" s="42">
        <f t="shared" si="2"/>
        <v>15</v>
      </c>
    </row>
    <row r="10" spans="1:22" ht="15.75" customHeight="1" thickTop="1">
      <c r="A10" s="636"/>
      <c r="B10" s="83">
        <v>5</v>
      </c>
      <c r="C10" s="302" t="s">
        <v>562</v>
      </c>
      <c r="D10" s="117" t="s">
        <v>76</v>
      </c>
      <c r="E10" s="85" t="s">
        <v>61</v>
      </c>
      <c r="F10" s="85" t="s">
        <v>129</v>
      </c>
      <c r="G10" s="85" t="s">
        <v>71</v>
      </c>
      <c r="H10" s="118">
        <f>ROW()</f>
        <v>10</v>
      </c>
      <c r="I10" s="85" t="s">
        <v>23</v>
      </c>
      <c r="J10" s="85" t="s">
        <v>70</v>
      </c>
      <c r="K10" s="85" t="s">
        <v>41</v>
      </c>
      <c r="L10" s="85" t="s">
        <v>77</v>
      </c>
      <c r="M10" s="86" t="s">
        <v>14</v>
      </c>
      <c r="N10" s="87">
        <f t="shared" si="1"/>
        <v>9</v>
      </c>
      <c r="O10" s="88">
        <v>4</v>
      </c>
      <c r="P10" s="89">
        <v>2</v>
      </c>
      <c r="Q10" s="90">
        <v>3</v>
      </c>
      <c r="R10" s="119">
        <v>0</v>
      </c>
      <c r="S10" s="92">
        <v>36</v>
      </c>
      <c r="T10" s="92">
        <v>40</v>
      </c>
      <c r="U10" s="93">
        <v>-4</v>
      </c>
      <c r="V10" s="40">
        <f t="shared" si="2"/>
        <v>14</v>
      </c>
    </row>
    <row r="11" spans="1:22" ht="15" customHeight="1">
      <c r="A11" s="636"/>
      <c r="B11" s="94">
        <v>6</v>
      </c>
      <c r="C11" s="303" t="s">
        <v>501</v>
      </c>
      <c r="D11" s="95" t="s">
        <v>34</v>
      </c>
      <c r="E11" s="97" t="s">
        <v>113</v>
      </c>
      <c r="F11" s="97" t="s">
        <v>30</v>
      </c>
      <c r="G11" s="97" t="s">
        <v>114</v>
      </c>
      <c r="H11" s="97" t="s">
        <v>12</v>
      </c>
      <c r="I11" s="96">
        <f>ROW()</f>
        <v>11</v>
      </c>
      <c r="J11" s="97" t="s">
        <v>119</v>
      </c>
      <c r="K11" s="97" t="s">
        <v>23</v>
      </c>
      <c r="L11" s="97" t="s">
        <v>71</v>
      </c>
      <c r="M11" s="98" t="s">
        <v>14</v>
      </c>
      <c r="N11" s="99">
        <f t="shared" si="1"/>
        <v>9</v>
      </c>
      <c r="O11" s="100">
        <v>4</v>
      </c>
      <c r="P11" s="101">
        <v>1</v>
      </c>
      <c r="Q11" s="102">
        <v>4</v>
      </c>
      <c r="R11" s="103">
        <v>0</v>
      </c>
      <c r="S11" s="104">
        <v>40</v>
      </c>
      <c r="T11" s="104">
        <v>42</v>
      </c>
      <c r="U11" s="105">
        <v>-2</v>
      </c>
      <c r="V11" s="41">
        <f t="shared" si="2"/>
        <v>13</v>
      </c>
    </row>
    <row r="12" spans="1:22" ht="15" customHeight="1">
      <c r="A12" s="636"/>
      <c r="B12" s="94">
        <v>7</v>
      </c>
      <c r="C12" s="303" t="s">
        <v>497</v>
      </c>
      <c r="D12" s="95" t="s">
        <v>47</v>
      </c>
      <c r="E12" s="97" t="s">
        <v>77</v>
      </c>
      <c r="F12" s="97" t="s">
        <v>54</v>
      </c>
      <c r="G12" s="97" t="s">
        <v>523</v>
      </c>
      <c r="H12" s="97" t="s">
        <v>70</v>
      </c>
      <c r="I12" s="97" t="s">
        <v>121</v>
      </c>
      <c r="J12" s="96">
        <f>ROW()</f>
        <v>12</v>
      </c>
      <c r="K12" s="97" t="s">
        <v>268</v>
      </c>
      <c r="L12" s="97" t="s">
        <v>70</v>
      </c>
      <c r="M12" s="98" t="s">
        <v>14</v>
      </c>
      <c r="N12" s="99">
        <f t="shared" si="1"/>
        <v>9</v>
      </c>
      <c r="O12" s="100">
        <v>3</v>
      </c>
      <c r="P12" s="101">
        <v>3</v>
      </c>
      <c r="Q12" s="102">
        <v>3</v>
      </c>
      <c r="R12" s="103">
        <v>0</v>
      </c>
      <c r="S12" s="104">
        <v>40</v>
      </c>
      <c r="T12" s="104">
        <v>50</v>
      </c>
      <c r="U12" s="105">
        <v>-10</v>
      </c>
      <c r="V12" s="41">
        <f t="shared" si="2"/>
        <v>12</v>
      </c>
    </row>
    <row r="13" spans="1:22" ht="15" customHeight="1">
      <c r="A13" s="636"/>
      <c r="B13" s="94">
        <v>8</v>
      </c>
      <c r="C13" s="303" t="s">
        <v>510</v>
      </c>
      <c r="D13" s="95" t="s">
        <v>129</v>
      </c>
      <c r="E13" s="97" t="s">
        <v>168</v>
      </c>
      <c r="F13" s="97" t="s">
        <v>45</v>
      </c>
      <c r="G13" s="97" t="s">
        <v>82</v>
      </c>
      <c r="H13" s="97" t="s">
        <v>45</v>
      </c>
      <c r="I13" s="97" t="s">
        <v>12</v>
      </c>
      <c r="J13" s="97" t="s">
        <v>268</v>
      </c>
      <c r="K13" s="96">
        <f>ROW()</f>
        <v>13</v>
      </c>
      <c r="L13" s="97" t="s">
        <v>75</v>
      </c>
      <c r="M13" s="98" t="s">
        <v>14</v>
      </c>
      <c r="N13" s="99">
        <f t="shared" si="1"/>
        <v>9</v>
      </c>
      <c r="O13" s="100">
        <v>3</v>
      </c>
      <c r="P13" s="101">
        <v>2</v>
      </c>
      <c r="Q13" s="102">
        <v>4</v>
      </c>
      <c r="R13" s="103">
        <v>0</v>
      </c>
      <c r="S13" s="104">
        <v>42</v>
      </c>
      <c r="T13" s="104">
        <v>40</v>
      </c>
      <c r="U13" s="105">
        <v>2</v>
      </c>
      <c r="V13" s="41">
        <f t="shared" si="2"/>
        <v>11</v>
      </c>
    </row>
    <row r="14" spans="1:22" ht="15.75" customHeight="1">
      <c r="A14" s="636"/>
      <c r="B14" s="94">
        <v>9</v>
      </c>
      <c r="C14" s="303" t="s">
        <v>506</v>
      </c>
      <c r="D14" s="95" t="s">
        <v>114</v>
      </c>
      <c r="E14" s="97" t="s">
        <v>12</v>
      </c>
      <c r="F14" s="97" t="s">
        <v>61</v>
      </c>
      <c r="G14" s="97" t="s">
        <v>17</v>
      </c>
      <c r="H14" s="97" t="s">
        <v>78</v>
      </c>
      <c r="I14" s="97" t="s">
        <v>74</v>
      </c>
      <c r="J14" s="97" t="s">
        <v>70</v>
      </c>
      <c r="K14" s="97" t="s">
        <v>75</v>
      </c>
      <c r="L14" s="96">
        <f>ROW()</f>
        <v>14</v>
      </c>
      <c r="M14" s="98" t="s">
        <v>14</v>
      </c>
      <c r="N14" s="99">
        <f t="shared" si="1"/>
        <v>9</v>
      </c>
      <c r="O14" s="100">
        <v>3</v>
      </c>
      <c r="P14" s="101">
        <v>2</v>
      </c>
      <c r="Q14" s="102">
        <v>4</v>
      </c>
      <c r="R14" s="103">
        <v>0</v>
      </c>
      <c r="S14" s="104">
        <v>39</v>
      </c>
      <c r="T14" s="104">
        <v>42</v>
      </c>
      <c r="U14" s="105">
        <v>-3</v>
      </c>
      <c r="V14" s="41">
        <f t="shared" si="2"/>
        <v>11</v>
      </c>
    </row>
    <row r="15" spans="1:22" ht="15.75" customHeight="1" thickBot="1">
      <c r="A15" s="636"/>
      <c r="B15" s="120">
        <v>10</v>
      </c>
      <c r="C15" s="305" t="s">
        <v>524</v>
      </c>
      <c r="D15" s="121" t="s">
        <v>25</v>
      </c>
      <c r="E15" s="122" t="s">
        <v>25</v>
      </c>
      <c r="F15" s="122" t="s">
        <v>25</v>
      </c>
      <c r="G15" s="122" t="s">
        <v>25</v>
      </c>
      <c r="H15" s="122" t="s">
        <v>25</v>
      </c>
      <c r="I15" s="122" t="s">
        <v>25</v>
      </c>
      <c r="J15" s="122" t="s">
        <v>25</v>
      </c>
      <c r="K15" s="122" t="s">
        <v>25</v>
      </c>
      <c r="L15" s="122" t="s">
        <v>25</v>
      </c>
      <c r="M15" s="123">
        <f>ROW()</f>
        <v>15</v>
      </c>
      <c r="N15" s="124">
        <f t="shared" si="1"/>
        <v>9</v>
      </c>
      <c r="O15" s="125">
        <v>0</v>
      </c>
      <c r="P15" s="126">
        <v>0</v>
      </c>
      <c r="Q15" s="127">
        <v>0</v>
      </c>
      <c r="R15" s="128">
        <v>9</v>
      </c>
      <c r="S15" s="129">
        <v>0</v>
      </c>
      <c r="T15" s="129">
        <v>27</v>
      </c>
      <c r="U15" s="130">
        <v>-27</v>
      </c>
      <c r="V15" s="43">
        <f t="shared" si="2"/>
        <v>-9</v>
      </c>
    </row>
    <row r="16" spans="1:22" ht="15.75" thickBot="1">
      <c r="A16" s="131"/>
      <c r="B16" s="131"/>
      <c r="C16" s="306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132"/>
      <c r="Q16" s="132"/>
      <c r="R16" s="132"/>
      <c r="S16" s="132"/>
      <c r="T16" s="132"/>
      <c r="U16" s="132"/>
      <c r="V16" s="44"/>
    </row>
    <row r="17" spans="1:22" ht="15" customHeight="1" thickBot="1">
      <c r="A17" s="131"/>
      <c r="B17" s="76" t="s">
        <v>0</v>
      </c>
      <c r="C17" s="301" t="s">
        <v>1</v>
      </c>
      <c r="D17" s="133">
        <f aca="true" t="shared" si="3" ref="D17:M17">SUM(D18:D27)-ROW()</f>
        <v>1</v>
      </c>
      <c r="E17" s="78">
        <f t="shared" si="3"/>
        <v>2</v>
      </c>
      <c r="F17" s="78">
        <f t="shared" si="3"/>
        <v>3</v>
      </c>
      <c r="G17" s="78">
        <f t="shared" si="3"/>
        <v>4</v>
      </c>
      <c r="H17" s="78">
        <f t="shared" si="3"/>
        <v>5</v>
      </c>
      <c r="I17" s="78">
        <f t="shared" si="3"/>
        <v>6</v>
      </c>
      <c r="J17" s="78">
        <f t="shared" si="3"/>
        <v>7</v>
      </c>
      <c r="K17" s="78">
        <f t="shared" si="3"/>
        <v>8</v>
      </c>
      <c r="L17" s="78">
        <f t="shared" si="3"/>
        <v>9</v>
      </c>
      <c r="M17" s="77">
        <f t="shared" si="3"/>
        <v>10</v>
      </c>
      <c r="N17" s="80" t="s">
        <v>2</v>
      </c>
      <c r="O17" s="76" t="s">
        <v>3</v>
      </c>
      <c r="P17" s="78" t="s">
        <v>4</v>
      </c>
      <c r="Q17" s="77" t="s">
        <v>5</v>
      </c>
      <c r="R17" s="81" t="s">
        <v>6</v>
      </c>
      <c r="S17" s="82" t="s">
        <v>7</v>
      </c>
      <c r="T17" s="82" t="s">
        <v>264</v>
      </c>
      <c r="U17" s="77" t="s">
        <v>8</v>
      </c>
      <c r="V17" s="39" t="s">
        <v>9</v>
      </c>
    </row>
    <row r="18" spans="1:22" ht="15" customHeight="1">
      <c r="A18" s="636" t="s">
        <v>26</v>
      </c>
      <c r="B18" s="83">
        <v>1</v>
      </c>
      <c r="C18" s="302" t="s">
        <v>504</v>
      </c>
      <c r="D18" s="84">
        <f>ROW()</f>
        <v>18</v>
      </c>
      <c r="E18" s="85" t="s">
        <v>127</v>
      </c>
      <c r="F18" s="85" t="s">
        <v>77</v>
      </c>
      <c r="G18" s="85" t="s">
        <v>525</v>
      </c>
      <c r="H18" s="85" t="s">
        <v>29</v>
      </c>
      <c r="I18" s="85" t="s">
        <v>115</v>
      </c>
      <c r="J18" s="85" t="s">
        <v>29</v>
      </c>
      <c r="K18" s="85" t="s">
        <v>525</v>
      </c>
      <c r="L18" s="85" t="s">
        <v>168</v>
      </c>
      <c r="M18" s="86" t="s">
        <v>526</v>
      </c>
      <c r="N18" s="87">
        <f aca="true" t="shared" si="4" ref="N18:N27">SUM(O18:R18)</f>
        <v>9</v>
      </c>
      <c r="O18" s="88">
        <v>8</v>
      </c>
      <c r="P18" s="89">
        <v>0</v>
      </c>
      <c r="Q18" s="90">
        <v>1</v>
      </c>
      <c r="R18" s="91">
        <v>0</v>
      </c>
      <c r="S18" s="92">
        <v>60</v>
      </c>
      <c r="T18" s="92">
        <v>31</v>
      </c>
      <c r="U18" s="93">
        <v>29</v>
      </c>
      <c r="V18" s="40">
        <f aca="true" t="shared" si="5" ref="V18:V27">O18*3+P18-R18</f>
        <v>24</v>
      </c>
    </row>
    <row r="19" spans="1:22" ht="15" customHeight="1">
      <c r="A19" s="636"/>
      <c r="B19" s="94">
        <v>2</v>
      </c>
      <c r="C19" s="303" t="s">
        <v>561</v>
      </c>
      <c r="D19" s="95" t="s">
        <v>126</v>
      </c>
      <c r="E19" s="96">
        <f>ROW()</f>
        <v>19</v>
      </c>
      <c r="F19" s="97" t="s">
        <v>127</v>
      </c>
      <c r="G19" s="97" t="s">
        <v>14</v>
      </c>
      <c r="H19" s="97" t="s">
        <v>116</v>
      </c>
      <c r="I19" s="97" t="s">
        <v>527</v>
      </c>
      <c r="J19" s="97" t="s">
        <v>43</v>
      </c>
      <c r="K19" s="97" t="s">
        <v>29</v>
      </c>
      <c r="L19" s="97" t="s">
        <v>29</v>
      </c>
      <c r="M19" s="98" t="s">
        <v>351</v>
      </c>
      <c r="N19" s="99">
        <f t="shared" si="4"/>
        <v>9</v>
      </c>
      <c r="O19" s="100">
        <v>6</v>
      </c>
      <c r="P19" s="101">
        <v>1</v>
      </c>
      <c r="Q19" s="102">
        <v>2</v>
      </c>
      <c r="R19" s="103">
        <v>0</v>
      </c>
      <c r="S19" s="104">
        <v>38</v>
      </c>
      <c r="T19" s="104">
        <v>29</v>
      </c>
      <c r="U19" s="105">
        <v>9</v>
      </c>
      <c r="V19" s="41">
        <f t="shared" si="5"/>
        <v>19</v>
      </c>
    </row>
    <row r="20" spans="1:22" ht="15.75" customHeight="1">
      <c r="A20" s="636"/>
      <c r="B20" s="94">
        <v>3</v>
      </c>
      <c r="C20" s="303" t="s">
        <v>508</v>
      </c>
      <c r="D20" s="95" t="s">
        <v>78</v>
      </c>
      <c r="E20" s="97" t="s">
        <v>126</v>
      </c>
      <c r="F20" s="96">
        <f>ROW()</f>
        <v>20</v>
      </c>
      <c r="G20" s="97" t="s">
        <v>70</v>
      </c>
      <c r="H20" s="97" t="s">
        <v>222</v>
      </c>
      <c r="I20" s="97" t="s">
        <v>528</v>
      </c>
      <c r="J20" s="97" t="s">
        <v>39</v>
      </c>
      <c r="K20" s="97" t="s">
        <v>29</v>
      </c>
      <c r="L20" s="97" t="s">
        <v>114</v>
      </c>
      <c r="M20" s="98" t="s">
        <v>75</v>
      </c>
      <c r="N20" s="99">
        <f t="shared" si="4"/>
        <v>9</v>
      </c>
      <c r="O20" s="100">
        <v>5</v>
      </c>
      <c r="P20" s="101">
        <v>2</v>
      </c>
      <c r="Q20" s="102">
        <v>2</v>
      </c>
      <c r="R20" s="103">
        <v>0</v>
      </c>
      <c r="S20" s="104">
        <v>57</v>
      </c>
      <c r="T20" s="104">
        <v>38</v>
      </c>
      <c r="U20" s="105">
        <v>19</v>
      </c>
      <c r="V20" s="41">
        <f t="shared" si="5"/>
        <v>17</v>
      </c>
    </row>
    <row r="21" spans="1:22" ht="15.75" customHeight="1" thickBot="1">
      <c r="A21" s="636"/>
      <c r="B21" s="106">
        <v>4</v>
      </c>
      <c r="C21" s="304" t="s">
        <v>40</v>
      </c>
      <c r="D21" s="134" t="s">
        <v>529</v>
      </c>
      <c r="E21" s="107" t="s">
        <v>25</v>
      </c>
      <c r="F21" s="107" t="s">
        <v>70</v>
      </c>
      <c r="G21" s="108">
        <f>ROW()</f>
        <v>21</v>
      </c>
      <c r="H21" s="107" t="s">
        <v>34</v>
      </c>
      <c r="I21" s="107" t="s">
        <v>51</v>
      </c>
      <c r="J21" s="107" t="s">
        <v>81</v>
      </c>
      <c r="K21" s="107" t="s">
        <v>81</v>
      </c>
      <c r="L21" s="107" t="s">
        <v>14</v>
      </c>
      <c r="M21" s="109" t="s">
        <v>14</v>
      </c>
      <c r="N21" s="110">
        <f t="shared" si="4"/>
        <v>9</v>
      </c>
      <c r="O21" s="111">
        <v>5</v>
      </c>
      <c r="P21" s="112">
        <v>1</v>
      </c>
      <c r="Q21" s="113">
        <v>2</v>
      </c>
      <c r="R21" s="114">
        <v>1</v>
      </c>
      <c r="S21" s="115">
        <v>38</v>
      </c>
      <c r="T21" s="115">
        <v>35</v>
      </c>
      <c r="U21" s="116">
        <v>3</v>
      </c>
      <c r="V21" s="42">
        <f t="shared" si="5"/>
        <v>15</v>
      </c>
    </row>
    <row r="22" spans="1:22" ht="15" customHeight="1" thickTop="1">
      <c r="A22" s="636"/>
      <c r="B22" s="83">
        <v>5</v>
      </c>
      <c r="C22" s="302" t="s">
        <v>157</v>
      </c>
      <c r="D22" s="117" t="s">
        <v>34</v>
      </c>
      <c r="E22" s="85" t="s">
        <v>113</v>
      </c>
      <c r="F22" s="85" t="s">
        <v>221</v>
      </c>
      <c r="G22" s="85" t="s">
        <v>29</v>
      </c>
      <c r="H22" s="118">
        <f>ROW()</f>
        <v>22</v>
      </c>
      <c r="I22" s="85" t="s">
        <v>29</v>
      </c>
      <c r="J22" s="85" t="s">
        <v>82</v>
      </c>
      <c r="K22" s="85" t="s">
        <v>165</v>
      </c>
      <c r="L22" s="85" t="s">
        <v>120</v>
      </c>
      <c r="M22" s="86" t="s">
        <v>41</v>
      </c>
      <c r="N22" s="87">
        <f t="shared" si="4"/>
        <v>9</v>
      </c>
      <c r="O22" s="88">
        <v>4</v>
      </c>
      <c r="P22" s="89">
        <v>0</v>
      </c>
      <c r="Q22" s="90">
        <v>5</v>
      </c>
      <c r="R22" s="119">
        <v>0</v>
      </c>
      <c r="S22" s="92">
        <v>40</v>
      </c>
      <c r="T22" s="92">
        <v>46</v>
      </c>
      <c r="U22" s="93">
        <v>-6</v>
      </c>
      <c r="V22" s="40">
        <f t="shared" si="5"/>
        <v>12</v>
      </c>
    </row>
    <row r="23" spans="1:22" ht="15" customHeight="1">
      <c r="A23" s="636"/>
      <c r="B23" s="94">
        <v>6</v>
      </c>
      <c r="C23" s="303" t="s">
        <v>502</v>
      </c>
      <c r="D23" s="95" t="s">
        <v>114</v>
      </c>
      <c r="E23" s="97" t="s">
        <v>526</v>
      </c>
      <c r="F23" s="97" t="s">
        <v>530</v>
      </c>
      <c r="G23" s="97" t="s">
        <v>61</v>
      </c>
      <c r="H23" s="97" t="s">
        <v>34</v>
      </c>
      <c r="I23" s="96">
        <f>ROW()</f>
        <v>23</v>
      </c>
      <c r="J23" s="97" t="s">
        <v>76</v>
      </c>
      <c r="K23" s="97" t="s">
        <v>70</v>
      </c>
      <c r="L23" s="97" t="s">
        <v>118</v>
      </c>
      <c r="M23" s="98" t="s">
        <v>41</v>
      </c>
      <c r="N23" s="99">
        <f t="shared" si="4"/>
        <v>9</v>
      </c>
      <c r="O23" s="100">
        <v>3</v>
      </c>
      <c r="P23" s="101">
        <v>2</v>
      </c>
      <c r="Q23" s="102">
        <v>4</v>
      </c>
      <c r="R23" s="103">
        <v>0</v>
      </c>
      <c r="S23" s="104">
        <v>49</v>
      </c>
      <c r="T23" s="104">
        <v>53</v>
      </c>
      <c r="U23" s="105">
        <v>-4</v>
      </c>
      <c r="V23" s="41">
        <f t="shared" si="5"/>
        <v>11</v>
      </c>
    </row>
    <row r="24" spans="1:22" ht="15" customHeight="1">
      <c r="A24" s="636"/>
      <c r="B24" s="94">
        <v>7</v>
      </c>
      <c r="C24" s="303" t="s">
        <v>531</v>
      </c>
      <c r="D24" s="95" t="s">
        <v>34</v>
      </c>
      <c r="E24" s="97" t="s">
        <v>43</v>
      </c>
      <c r="F24" s="97" t="s">
        <v>47</v>
      </c>
      <c r="G24" s="97" t="s">
        <v>82</v>
      </c>
      <c r="H24" s="97" t="s">
        <v>81</v>
      </c>
      <c r="I24" s="97" t="s">
        <v>76</v>
      </c>
      <c r="J24" s="96">
        <f>ROW()</f>
        <v>24</v>
      </c>
      <c r="K24" s="97" t="s">
        <v>76</v>
      </c>
      <c r="L24" s="97" t="s">
        <v>29</v>
      </c>
      <c r="M24" s="98" t="s">
        <v>47</v>
      </c>
      <c r="N24" s="99">
        <f t="shared" si="4"/>
        <v>9</v>
      </c>
      <c r="O24" s="100">
        <v>2</v>
      </c>
      <c r="P24" s="101">
        <v>3</v>
      </c>
      <c r="Q24" s="102">
        <v>4</v>
      </c>
      <c r="R24" s="103">
        <v>0</v>
      </c>
      <c r="S24" s="104">
        <v>33</v>
      </c>
      <c r="T24" s="104">
        <v>41</v>
      </c>
      <c r="U24" s="105">
        <v>-8</v>
      </c>
      <c r="V24" s="41">
        <f t="shared" si="5"/>
        <v>9</v>
      </c>
    </row>
    <row r="25" spans="1:22" ht="15.75" customHeight="1">
      <c r="A25" s="636"/>
      <c r="B25" s="94">
        <v>8</v>
      </c>
      <c r="C25" s="303" t="s">
        <v>565</v>
      </c>
      <c r="D25" s="95" t="s">
        <v>529</v>
      </c>
      <c r="E25" s="97" t="s">
        <v>34</v>
      </c>
      <c r="F25" s="97" t="s">
        <v>34</v>
      </c>
      <c r="G25" s="97" t="s">
        <v>82</v>
      </c>
      <c r="H25" s="97" t="s">
        <v>164</v>
      </c>
      <c r="I25" s="97" t="s">
        <v>70</v>
      </c>
      <c r="J25" s="97" t="s">
        <v>76</v>
      </c>
      <c r="K25" s="96">
        <f>ROW()</f>
        <v>25</v>
      </c>
      <c r="L25" s="97" t="s">
        <v>70</v>
      </c>
      <c r="M25" s="98" t="s">
        <v>45</v>
      </c>
      <c r="N25" s="99">
        <f t="shared" si="4"/>
        <v>9</v>
      </c>
      <c r="O25" s="100">
        <v>1</v>
      </c>
      <c r="P25" s="101">
        <v>3</v>
      </c>
      <c r="Q25" s="102">
        <v>5</v>
      </c>
      <c r="R25" s="103">
        <v>0</v>
      </c>
      <c r="S25" s="104">
        <v>36</v>
      </c>
      <c r="T25" s="104">
        <v>47</v>
      </c>
      <c r="U25" s="105">
        <v>-11</v>
      </c>
      <c r="V25" s="41">
        <f t="shared" si="5"/>
        <v>6</v>
      </c>
    </row>
    <row r="26" spans="1:22" ht="15" customHeight="1">
      <c r="A26" s="636"/>
      <c r="B26" s="94">
        <v>9</v>
      </c>
      <c r="C26" s="303" t="s">
        <v>13</v>
      </c>
      <c r="D26" s="95" t="s">
        <v>169</v>
      </c>
      <c r="E26" s="97" t="s">
        <v>34</v>
      </c>
      <c r="F26" s="97" t="s">
        <v>115</v>
      </c>
      <c r="G26" s="97" t="s">
        <v>25</v>
      </c>
      <c r="H26" s="97" t="s">
        <v>122</v>
      </c>
      <c r="I26" s="97" t="s">
        <v>117</v>
      </c>
      <c r="J26" s="97" t="s">
        <v>34</v>
      </c>
      <c r="K26" s="97" t="s">
        <v>70</v>
      </c>
      <c r="L26" s="96">
        <f>ROW()</f>
        <v>26</v>
      </c>
      <c r="M26" s="98" t="s">
        <v>54</v>
      </c>
      <c r="N26" s="99">
        <f t="shared" si="4"/>
        <v>9</v>
      </c>
      <c r="O26" s="100">
        <v>2</v>
      </c>
      <c r="P26" s="101">
        <v>1</v>
      </c>
      <c r="Q26" s="102">
        <v>5</v>
      </c>
      <c r="R26" s="103">
        <v>1</v>
      </c>
      <c r="S26" s="104">
        <v>33</v>
      </c>
      <c r="T26" s="104">
        <v>46</v>
      </c>
      <c r="U26" s="105">
        <v>-13</v>
      </c>
      <c r="V26" s="41">
        <f t="shared" si="5"/>
        <v>6</v>
      </c>
    </row>
    <row r="27" spans="1:22" ht="15.75" customHeight="1" thickBot="1">
      <c r="A27" s="636"/>
      <c r="B27" s="120">
        <v>10</v>
      </c>
      <c r="C27" s="305" t="s">
        <v>509</v>
      </c>
      <c r="D27" s="121" t="s">
        <v>527</v>
      </c>
      <c r="E27" s="122" t="s">
        <v>352</v>
      </c>
      <c r="F27" s="122" t="s">
        <v>75</v>
      </c>
      <c r="G27" s="122" t="s">
        <v>25</v>
      </c>
      <c r="H27" s="122" t="s">
        <v>45</v>
      </c>
      <c r="I27" s="122" t="s">
        <v>45</v>
      </c>
      <c r="J27" s="122" t="s">
        <v>39</v>
      </c>
      <c r="K27" s="122" t="s">
        <v>41</v>
      </c>
      <c r="L27" s="122" t="s">
        <v>59</v>
      </c>
      <c r="M27" s="123">
        <f>ROW()</f>
        <v>27</v>
      </c>
      <c r="N27" s="124">
        <f t="shared" si="4"/>
        <v>9</v>
      </c>
      <c r="O27" s="125">
        <v>2</v>
      </c>
      <c r="P27" s="126">
        <v>1</v>
      </c>
      <c r="Q27" s="127">
        <v>5</v>
      </c>
      <c r="R27" s="128">
        <v>1</v>
      </c>
      <c r="S27" s="129">
        <v>30</v>
      </c>
      <c r="T27" s="129">
        <v>48</v>
      </c>
      <c r="U27" s="130">
        <v>-18</v>
      </c>
      <c r="V27" s="43">
        <f t="shared" si="5"/>
        <v>6</v>
      </c>
    </row>
    <row r="28" spans="1:22" ht="15" customHeight="1" thickBot="1">
      <c r="A28" s="131"/>
      <c r="B28" s="131"/>
      <c r="C28" s="306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132"/>
      <c r="Q28" s="132"/>
      <c r="R28" s="132"/>
      <c r="S28" s="132"/>
      <c r="T28" s="132"/>
      <c r="U28" s="132"/>
      <c r="V28" s="44"/>
    </row>
    <row r="29" spans="1:22" ht="15" customHeight="1" thickBot="1">
      <c r="A29" s="131"/>
      <c r="B29" s="76" t="s">
        <v>0</v>
      </c>
      <c r="C29" s="301" t="s">
        <v>1</v>
      </c>
      <c r="D29" s="76">
        <f aca="true" t="shared" si="6" ref="D29:M29">SUM(D30:D39)-ROW()</f>
        <v>1</v>
      </c>
      <c r="E29" s="78">
        <f t="shared" si="6"/>
        <v>2</v>
      </c>
      <c r="F29" s="78">
        <f t="shared" si="6"/>
        <v>3</v>
      </c>
      <c r="G29" s="78">
        <f t="shared" si="6"/>
        <v>4</v>
      </c>
      <c r="H29" s="78">
        <f t="shared" si="6"/>
        <v>5</v>
      </c>
      <c r="I29" s="78">
        <f t="shared" si="6"/>
        <v>6</v>
      </c>
      <c r="J29" s="79">
        <f t="shared" si="6"/>
        <v>7</v>
      </c>
      <c r="K29" s="78">
        <f t="shared" si="6"/>
        <v>8</v>
      </c>
      <c r="L29" s="78">
        <f t="shared" si="6"/>
        <v>9</v>
      </c>
      <c r="M29" s="77">
        <f t="shared" si="6"/>
        <v>10</v>
      </c>
      <c r="N29" s="80" t="s">
        <v>2</v>
      </c>
      <c r="O29" s="76" t="s">
        <v>3</v>
      </c>
      <c r="P29" s="78" t="s">
        <v>4</v>
      </c>
      <c r="Q29" s="77" t="s">
        <v>5</v>
      </c>
      <c r="R29" s="81" t="s">
        <v>6</v>
      </c>
      <c r="S29" s="82" t="s">
        <v>7</v>
      </c>
      <c r="T29" s="82" t="s">
        <v>264</v>
      </c>
      <c r="U29" s="77" t="s">
        <v>8</v>
      </c>
      <c r="V29" s="39" t="s">
        <v>9</v>
      </c>
    </row>
    <row r="30" spans="1:22" ht="15" customHeight="1">
      <c r="A30" s="636" t="s">
        <v>36</v>
      </c>
      <c r="B30" s="83">
        <v>1</v>
      </c>
      <c r="C30" s="302" t="s">
        <v>498</v>
      </c>
      <c r="D30" s="307">
        <f>ROW()</f>
        <v>30</v>
      </c>
      <c r="E30" s="308" t="s">
        <v>68</v>
      </c>
      <c r="F30" s="308" t="s">
        <v>20</v>
      </c>
      <c r="G30" s="308" t="s">
        <v>17</v>
      </c>
      <c r="H30" s="308" t="s">
        <v>12</v>
      </c>
      <c r="I30" s="308" t="s">
        <v>532</v>
      </c>
      <c r="J30" s="308" t="s">
        <v>14</v>
      </c>
      <c r="K30" s="308" t="s">
        <v>116</v>
      </c>
      <c r="L30" s="308" t="s">
        <v>116</v>
      </c>
      <c r="M30" s="309" t="s">
        <v>14</v>
      </c>
      <c r="N30" s="87">
        <f aca="true" t="shared" si="7" ref="N30:N39">SUM(O30:R30)</f>
        <v>9</v>
      </c>
      <c r="O30" s="88">
        <v>8</v>
      </c>
      <c r="P30" s="89">
        <v>0</v>
      </c>
      <c r="Q30" s="90">
        <v>1</v>
      </c>
      <c r="R30" s="91">
        <v>0</v>
      </c>
      <c r="S30" s="92">
        <v>57</v>
      </c>
      <c r="T30" s="92">
        <v>22</v>
      </c>
      <c r="U30" s="93">
        <v>35</v>
      </c>
      <c r="V30" s="40">
        <f aca="true" t="shared" si="8" ref="V30:V39">O30*3+P30-R30</f>
        <v>24</v>
      </c>
    </row>
    <row r="31" spans="1:22" ht="15.75" customHeight="1">
      <c r="A31" s="636"/>
      <c r="B31" s="94">
        <v>2</v>
      </c>
      <c r="C31" s="303" t="s">
        <v>496</v>
      </c>
      <c r="D31" s="95" t="s">
        <v>72</v>
      </c>
      <c r="E31" s="96">
        <f>ROW()</f>
        <v>31</v>
      </c>
      <c r="F31" s="97" t="s">
        <v>15</v>
      </c>
      <c r="G31" s="97" t="s">
        <v>29</v>
      </c>
      <c r="H31" s="97" t="s">
        <v>41</v>
      </c>
      <c r="I31" s="97" t="s">
        <v>15</v>
      </c>
      <c r="J31" s="97" t="s">
        <v>533</v>
      </c>
      <c r="K31" s="97" t="s">
        <v>220</v>
      </c>
      <c r="L31" s="97" t="s">
        <v>41</v>
      </c>
      <c r="M31" s="310" t="s">
        <v>14</v>
      </c>
      <c r="N31" s="99">
        <f t="shared" si="7"/>
        <v>9</v>
      </c>
      <c r="O31" s="100">
        <v>7</v>
      </c>
      <c r="P31" s="101">
        <v>0</v>
      </c>
      <c r="Q31" s="102">
        <v>2</v>
      </c>
      <c r="R31" s="103">
        <v>0</v>
      </c>
      <c r="S31" s="104">
        <v>48</v>
      </c>
      <c r="T31" s="104">
        <v>39</v>
      </c>
      <c r="U31" s="105">
        <v>9</v>
      </c>
      <c r="V31" s="41">
        <f t="shared" si="8"/>
        <v>21</v>
      </c>
    </row>
    <row r="32" spans="1:22" ht="15.75" customHeight="1">
      <c r="A32" s="636"/>
      <c r="B32" s="94">
        <v>3</v>
      </c>
      <c r="C32" s="303" t="s">
        <v>564</v>
      </c>
      <c r="D32" s="95" t="s">
        <v>17</v>
      </c>
      <c r="E32" s="97" t="s">
        <v>21</v>
      </c>
      <c r="F32" s="96">
        <f>ROW()</f>
        <v>32</v>
      </c>
      <c r="G32" s="97" t="s">
        <v>29</v>
      </c>
      <c r="H32" s="97" t="s">
        <v>25</v>
      </c>
      <c r="I32" s="97" t="s">
        <v>534</v>
      </c>
      <c r="J32" s="97" t="s">
        <v>116</v>
      </c>
      <c r="K32" s="97" t="s">
        <v>17</v>
      </c>
      <c r="L32" s="97" t="s">
        <v>29</v>
      </c>
      <c r="M32" s="310" t="s">
        <v>14</v>
      </c>
      <c r="N32" s="99">
        <f t="shared" si="7"/>
        <v>9</v>
      </c>
      <c r="O32" s="100">
        <v>7</v>
      </c>
      <c r="P32" s="101">
        <v>0</v>
      </c>
      <c r="Q32" s="102">
        <v>1</v>
      </c>
      <c r="R32" s="103">
        <v>1</v>
      </c>
      <c r="S32" s="104">
        <v>44</v>
      </c>
      <c r="T32" s="104">
        <v>24</v>
      </c>
      <c r="U32" s="105">
        <v>20</v>
      </c>
      <c r="V32" s="41">
        <f t="shared" si="8"/>
        <v>20</v>
      </c>
    </row>
    <row r="33" spans="1:22" ht="15" customHeight="1" thickBot="1">
      <c r="A33" s="636"/>
      <c r="B33" s="106">
        <v>4</v>
      </c>
      <c r="C33" s="304" t="s">
        <v>503</v>
      </c>
      <c r="D33" s="134" t="s">
        <v>20</v>
      </c>
      <c r="E33" s="107" t="s">
        <v>34</v>
      </c>
      <c r="F33" s="107" t="s">
        <v>34</v>
      </c>
      <c r="G33" s="108">
        <f>ROW()</f>
        <v>33</v>
      </c>
      <c r="H33" s="107" t="s">
        <v>128</v>
      </c>
      <c r="I33" s="107" t="s">
        <v>20</v>
      </c>
      <c r="J33" s="107" t="s">
        <v>29</v>
      </c>
      <c r="K33" s="107" t="s">
        <v>128</v>
      </c>
      <c r="L33" s="107" t="s">
        <v>535</v>
      </c>
      <c r="M33" s="311" t="s">
        <v>14</v>
      </c>
      <c r="N33" s="110">
        <f t="shared" si="7"/>
        <v>9</v>
      </c>
      <c r="O33" s="111">
        <v>5</v>
      </c>
      <c r="P33" s="112">
        <v>0</v>
      </c>
      <c r="Q33" s="113">
        <v>4</v>
      </c>
      <c r="R33" s="114">
        <v>0</v>
      </c>
      <c r="S33" s="115">
        <v>42</v>
      </c>
      <c r="T33" s="115">
        <v>30</v>
      </c>
      <c r="U33" s="116">
        <v>12</v>
      </c>
      <c r="V33" s="42">
        <f t="shared" si="8"/>
        <v>15</v>
      </c>
    </row>
    <row r="34" spans="1:22" ht="15" customHeight="1" thickTop="1">
      <c r="A34" s="636"/>
      <c r="B34" s="83">
        <v>5</v>
      </c>
      <c r="C34" s="302" t="s">
        <v>284</v>
      </c>
      <c r="D34" s="117" t="s">
        <v>23</v>
      </c>
      <c r="E34" s="85" t="s">
        <v>45</v>
      </c>
      <c r="F34" s="85" t="s">
        <v>14</v>
      </c>
      <c r="G34" s="85" t="s">
        <v>129</v>
      </c>
      <c r="H34" s="118">
        <f>ROW()</f>
        <v>34</v>
      </c>
      <c r="I34" s="85" t="s">
        <v>29</v>
      </c>
      <c r="J34" s="85" t="s">
        <v>167</v>
      </c>
      <c r="K34" s="85" t="s">
        <v>218</v>
      </c>
      <c r="L34" s="85" t="s">
        <v>29</v>
      </c>
      <c r="M34" s="312" t="s">
        <v>14</v>
      </c>
      <c r="N34" s="87">
        <f t="shared" si="7"/>
        <v>9</v>
      </c>
      <c r="O34" s="88">
        <v>5</v>
      </c>
      <c r="P34" s="89">
        <v>0</v>
      </c>
      <c r="Q34" s="90">
        <v>4</v>
      </c>
      <c r="R34" s="119">
        <v>0</v>
      </c>
      <c r="S34" s="92">
        <v>30</v>
      </c>
      <c r="T34" s="92">
        <v>39</v>
      </c>
      <c r="U34" s="93">
        <v>-9</v>
      </c>
      <c r="V34" s="40">
        <f t="shared" si="8"/>
        <v>15</v>
      </c>
    </row>
    <row r="35" spans="1:22" ht="15" customHeight="1">
      <c r="A35" s="636"/>
      <c r="B35" s="94">
        <v>6</v>
      </c>
      <c r="C35" s="303" t="s">
        <v>154</v>
      </c>
      <c r="D35" s="95" t="s">
        <v>536</v>
      </c>
      <c r="E35" s="97" t="s">
        <v>21</v>
      </c>
      <c r="F35" s="97" t="s">
        <v>537</v>
      </c>
      <c r="G35" s="97" t="s">
        <v>17</v>
      </c>
      <c r="H35" s="97" t="s">
        <v>34</v>
      </c>
      <c r="I35" s="96">
        <f>ROW()</f>
        <v>35</v>
      </c>
      <c r="J35" s="97" t="s">
        <v>81</v>
      </c>
      <c r="K35" s="97" t="s">
        <v>17</v>
      </c>
      <c r="L35" s="97" t="s">
        <v>20</v>
      </c>
      <c r="M35" s="310" t="s">
        <v>14</v>
      </c>
      <c r="N35" s="99">
        <f t="shared" si="7"/>
        <v>9</v>
      </c>
      <c r="O35" s="100">
        <v>4</v>
      </c>
      <c r="P35" s="101">
        <v>0</v>
      </c>
      <c r="Q35" s="102">
        <v>5</v>
      </c>
      <c r="R35" s="103">
        <v>0</v>
      </c>
      <c r="S35" s="104">
        <v>33</v>
      </c>
      <c r="T35" s="104">
        <v>46</v>
      </c>
      <c r="U35" s="105">
        <v>-13</v>
      </c>
      <c r="V35" s="41">
        <f t="shared" si="8"/>
        <v>12</v>
      </c>
    </row>
    <row r="36" spans="1:22" ht="15.75" customHeight="1">
      <c r="A36" s="636"/>
      <c r="B36" s="94">
        <v>7</v>
      </c>
      <c r="C36" s="303" t="s">
        <v>33</v>
      </c>
      <c r="D36" s="95" t="s">
        <v>25</v>
      </c>
      <c r="E36" s="97" t="s">
        <v>538</v>
      </c>
      <c r="F36" s="97" t="s">
        <v>113</v>
      </c>
      <c r="G36" s="97" t="s">
        <v>34</v>
      </c>
      <c r="H36" s="97" t="s">
        <v>166</v>
      </c>
      <c r="I36" s="97" t="s">
        <v>82</v>
      </c>
      <c r="J36" s="96">
        <f>ROW()</f>
        <v>36</v>
      </c>
      <c r="K36" s="97" t="s">
        <v>17</v>
      </c>
      <c r="L36" s="97" t="s">
        <v>51</v>
      </c>
      <c r="M36" s="310" t="s">
        <v>14</v>
      </c>
      <c r="N36" s="99">
        <f t="shared" si="7"/>
        <v>9</v>
      </c>
      <c r="O36" s="100">
        <v>4</v>
      </c>
      <c r="P36" s="101">
        <v>0</v>
      </c>
      <c r="Q36" s="102">
        <v>4</v>
      </c>
      <c r="R36" s="103">
        <v>1</v>
      </c>
      <c r="S36" s="104">
        <v>41</v>
      </c>
      <c r="T36" s="104">
        <v>40</v>
      </c>
      <c r="U36" s="105">
        <v>1</v>
      </c>
      <c r="V36" s="41">
        <f t="shared" si="8"/>
        <v>11</v>
      </c>
    </row>
    <row r="37" spans="1:22" ht="15" customHeight="1">
      <c r="A37" s="636"/>
      <c r="B37" s="94">
        <v>8</v>
      </c>
      <c r="C37" s="303" t="s">
        <v>505</v>
      </c>
      <c r="D37" s="95" t="s">
        <v>113</v>
      </c>
      <c r="E37" s="97" t="s">
        <v>218</v>
      </c>
      <c r="F37" s="97" t="s">
        <v>20</v>
      </c>
      <c r="G37" s="97" t="s">
        <v>129</v>
      </c>
      <c r="H37" s="97" t="s">
        <v>220</v>
      </c>
      <c r="I37" s="97" t="s">
        <v>20</v>
      </c>
      <c r="J37" s="97" t="s">
        <v>20</v>
      </c>
      <c r="K37" s="96">
        <f>ROW()</f>
        <v>37</v>
      </c>
      <c r="L37" s="97" t="s">
        <v>77</v>
      </c>
      <c r="M37" s="310" t="s">
        <v>14</v>
      </c>
      <c r="N37" s="99">
        <f t="shared" si="7"/>
        <v>9</v>
      </c>
      <c r="O37" s="100">
        <v>3</v>
      </c>
      <c r="P37" s="101">
        <v>0</v>
      </c>
      <c r="Q37" s="102">
        <v>6</v>
      </c>
      <c r="R37" s="103">
        <v>0</v>
      </c>
      <c r="S37" s="104">
        <v>27</v>
      </c>
      <c r="T37" s="104">
        <v>39</v>
      </c>
      <c r="U37" s="105">
        <v>-12</v>
      </c>
      <c r="V37" s="41">
        <f t="shared" si="8"/>
        <v>9</v>
      </c>
    </row>
    <row r="38" spans="1:22" ht="15" customHeight="1">
      <c r="A38" s="636"/>
      <c r="B38" s="94">
        <v>9</v>
      </c>
      <c r="C38" s="303" t="s">
        <v>60</v>
      </c>
      <c r="D38" s="95" t="s">
        <v>113</v>
      </c>
      <c r="E38" s="97" t="s">
        <v>45</v>
      </c>
      <c r="F38" s="97" t="s">
        <v>34</v>
      </c>
      <c r="G38" s="97" t="s">
        <v>539</v>
      </c>
      <c r="H38" s="97" t="s">
        <v>34</v>
      </c>
      <c r="I38" s="97" t="s">
        <v>17</v>
      </c>
      <c r="J38" s="97" t="s">
        <v>61</v>
      </c>
      <c r="K38" s="97" t="s">
        <v>78</v>
      </c>
      <c r="L38" s="96">
        <f>ROW()</f>
        <v>38</v>
      </c>
      <c r="M38" s="310" t="s">
        <v>14</v>
      </c>
      <c r="N38" s="99">
        <f t="shared" si="7"/>
        <v>9</v>
      </c>
      <c r="O38" s="100">
        <v>2</v>
      </c>
      <c r="P38" s="101">
        <v>0</v>
      </c>
      <c r="Q38" s="102">
        <v>7</v>
      </c>
      <c r="R38" s="103">
        <v>0</v>
      </c>
      <c r="S38" s="104">
        <v>32</v>
      </c>
      <c r="T38" s="104">
        <v>48</v>
      </c>
      <c r="U38" s="105">
        <v>-16</v>
      </c>
      <c r="V38" s="41">
        <f t="shared" si="8"/>
        <v>6</v>
      </c>
    </row>
    <row r="39" spans="1:22" ht="15" customHeight="1" thickBot="1">
      <c r="A39" s="636"/>
      <c r="B39" s="120">
        <v>10</v>
      </c>
      <c r="C39" s="305" t="s">
        <v>540</v>
      </c>
      <c r="D39" s="121" t="s">
        <v>25</v>
      </c>
      <c r="E39" s="122" t="s">
        <v>25</v>
      </c>
      <c r="F39" s="122" t="s">
        <v>25</v>
      </c>
      <c r="G39" s="122" t="s">
        <v>25</v>
      </c>
      <c r="H39" s="122" t="s">
        <v>25</v>
      </c>
      <c r="I39" s="122" t="s">
        <v>25</v>
      </c>
      <c r="J39" s="122" t="s">
        <v>25</v>
      </c>
      <c r="K39" s="122" t="s">
        <v>25</v>
      </c>
      <c r="L39" s="122" t="s">
        <v>25</v>
      </c>
      <c r="M39" s="313">
        <f>ROW()</f>
        <v>39</v>
      </c>
      <c r="N39" s="124">
        <f t="shared" si="7"/>
        <v>9</v>
      </c>
      <c r="O39" s="125">
        <v>0</v>
      </c>
      <c r="P39" s="126">
        <v>0</v>
      </c>
      <c r="Q39" s="127">
        <v>0</v>
      </c>
      <c r="R39" s="128">
        <v>9</v>
      </c>
      <c r="S39" s="129">
        <v>0</v>
      </c>
      <c r="T39" s="129">
        <v>27</v>
      </c>
      <c r="U39" s="130">
        <v>-27</v>
      </c>
      <c r="V39" s="43">
        <f t="shared" si="8"/>
        <v>-9</v>
      </c>
    </row>
    <row r="40" spans="1:22" ht="15" customHeight="1" thickBot="1">
      <c r="A40" s="131"/>
      <c r="B40" s="131"/>
      <c r="C40" s="306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  <c r="P40" s="132"/>
      <c r="Q40" s="132"/>
      <c r="R40" s="132"/>
      <c r="S40" s="132"/>
      <c r="T40" s="132"/>
      <c r="U40" s="132"/>
      <c r="V40" s="44"/>
    </row>
    <row r="41" spans="1:22" ht="15" customHeight="1" thickBot="1">
      <c r="A41" s="131"/>
      <c r="B41" s="76" t="s">
        <v>0</v>
      </c>
      <c r="C41" s="301" t="s">
        <v>1</v>
      </c>
      <c r="D41" s="76">
        <f aca="true" t="shared" si="9" ref="D41:M41">SUM(D42:D51)-ROW()</f>
        <v>1</v>
      </c>
      <c r="E41" s="78">
        <f t="shared" si="9"/>
        <v>2</v>
      </c>
      <c r="F41" s="78">
        <f t="shared" si="9"/>
        <v>3</v>
      </c>
      <c r="G41" s="79">
        <f t="shared" si="9"/>
        <v>4</v>
      </c>
      <c r="H41" s="78">
        <f t="shared" si="9"/>
        <v>5</v>
      </c>
      <c r="I41" s="78">
        <f t="shared" si="9"/>
        <v>6</v>
      </c>
      <c r="J41" s="78">
        <f t="shared" si="9"/>
        <v>7</v>
      </c>
      <c r="K41" s="78">
        <f t="shared" si="9"/>
        <v>8</v>
      </c>
      <c r="L41" s="78">
        <f t="shared" si="9"/>
        <v>9</v>
      </c>
      <c r="M41" s="77">
        <f t="shared" si="9"/>
        <v>10</v>
      </c>
      <c r="N41" s="80" t="s">
        <v>2</v>
      </c>
      <c r="O41" s="76" t="s">
        <v>3</v>
      </c>
      <c r="P41" s="78" t="s">
        <v>4</v>
      </c>
      <c r="Q41" s="77" t="s">
        <v>5</v>
      </c>
      <c r="R41" s="81" t="s">
        <v>6</v>
      </c>
      <c r="S41" s="82" t="s">
        <v>7</v>
      </c>
      <c r="T41" s="82" t="s">
        <v>264</v>
      </c>
      <c r="U41" s="77" t="s">
        <v>8</v>
      </c>
      <c r="V41" s="39" t="s">
        <v>9</v>
      </c>
    </row>
    <row r="42" spans="1:22" ht="15.75" customHeight="1">
      <c r="A42" s="636" t="s">
        <v>49</v>
      </c>
      <c r="B42" s="83">
        <v>1</v>
      </c>
      <c r="C42" s="302" t="s">
        <v>541</v>
      </c>
      <c r="D42" s="307">
        <f>ROW()</f>
        <v>42</v>
      </c>
      <c r="E42" s="308" t="s">
        <v>41</v>
      </c>
      <c r="F42" s="308" t="s">
        <v>39</v>
      </c>
      <c r="G42" s="308" t="s">
        <v>81</v>
      </c>
      <c r="H42" s="308" t="s">
        <v>74</v>
      </c>
      <c r="I42" s="308" t="s">
        <v>39</v>
      </c>
      <c r="J42" s="308" t="s">
        <v>17</v>
      </c>
      <c r="K42" s="308" t="s">
        <v>17</v>
      </c>
      <c r="L42" s="308" t="s">
        <v>208</v>
      </c>
      <c r="M42" s="309" t="s">
        <v>14</v>
      </c>
      <c r="N42" s="87">
        <f aca="true" t="shared" si="10" ref="N42:N51">SUM(O42:R42)</f>
        <v>9</v>
      </c>
      <c r="O42" s="88">
        <v>8</v>
      </c>
      <c r="P42" s="89">
        <v>0</v>
      </c>
      <c r="Q42" s="90">
        <v>1</v>
      </c>
      <c r="R42" s="91">
        <v>0</v>
      </c>
      <c r="S42" s="92">
        <v>47</v>
      </c>
      <c r="T42" s="92">
        <v>26</v>
      </c>
      <c r="U42" s="93">
        <v>21</v>
      </c>
      <c r="V42" s="40">
        <f aca="true" t="shared" si="11" ref="V42:V51">O42*3+P42-R42</f>
        <v>24</v>
      </c>
    </row>
    <row r="43" spans="1:22" ht="15.75" customHeight="1">
      <c r="A43" s="636"/>
      <c r="B43" s="94">
        <v>2</v>
      </c>
      <c r="C43" s="303" t="s">
        <v>38</v>
      </c>
      <c r="D43" s="95" t="s">
        <v>45</v>
      </c>
      <c r="E43" s="96">
        <f>ROW()</f>
        <v>43</v>
      </c>
      <c r="F43" s="97" t="s">
        <v>45</v>
      </c>
      <c r="G43" s="97" t="s">
        <v>123</v>
      </c>
      <c r="H43" s="97" t="s">
        <v>542</v>
      </c>
      <c r="I43" s="97" t="s">
        <v>45</v>
      </c>
      <c r="J43" s="97" t="s">
        <v>54</v>
      </c>
      <c r="K43" s="97" t="s">
        <v>115</v>
      </c>
      <c r="L43" s="97" t="s">
        <v>39</v>
      </c>
      <c r="M43" s="310" t="s">
        <v>14</v>
      </c>
      <c r="N43" s="99">
        <f t="shared" si="10"/>
        <v>9</v>
      </c>
      <c r="O43" s="100">
        <v>6</v>
      </c>
      <c r="P43" s="101">
        <v>0</v>
      </c>
      <c r="Q43" s="102">
        <v>3</v>
      </c>
      <c r="R43" s="103">
        <v>0</v>
      </c>
      <c r="S43" s="104">
        <v>47</v>
      </c>
      <c r="T43" s="104">
        <v>30</v>
      </c>
      <c r="U43" s="105">
        <v>17</v>
      </c>
      <c r="V43" s="41">
        <f t="shared" si="11"/>
        <v>18</v>
      </c>
    </row>
    <row r="44" spans="1:22" ht="15" customHeight="1">
      <c r="A44" s="636"/>
      <c r="B44" s="94">
        <v>3</v>
      </c>
      <c r="C44" s="303" t="s">
        <v>494</v>
      </c>
      <c r="D44" s="95" t="s">
        <v>47</v>
      </c>
      <c r="E44" s="97" t="s">
        <v>41</v>
      </c>
      <c r="F44" s="96">
        <f>ROW()</f>
        <v>44</v>
      </c>
      <c r="G44" s="97" t="s">
        <v>76</v>
      </c>
      <c r="H44" s="97" t="s">
        <v>71</v>
      </c>
      <c r="I44" s="97" t="s">
        <v>30</v>
      </c>
      <c r="J44" s="97" t="s">
        <v>78</v>
      </c>
      <c r="K44" s="97" t="s">
        <v>80</v>
      </c>
      <c r="L44" s="97" t="s">
        <v>542</v>
      </c>
      <c r="M44" s="310" t="s">
        <v>14</v>
      </c>
      <c r="N44" s="99">
        <f t="shared" si="10"/>
        <v>9</v>
      </c>
      <c r="O44" s="100">
        <v>5</v>
      </c>
      <c r="P44" s="101">
        <v>2</v>
      </c>
      <c r="Q44" s="102">
        <v>2</v>
      </c>
      <c r="R44" s="103">
        <v>0</v>
      </c>
      <c r="S44" s="104">
        <v>44</v>
      </c>
      <c r="T44" s="104">
        <v>30</v>
      </c>
      <c r="U44" s="105">
        <v>14</v>
      </c>
      <c r="V44" s="41">
        <f t="shared" si="11"/>
        <v>17</v>
      </c>
    </row>
    <row r="45" spans="1:22" ht="15" customHeight="1" thickBot="1">
      <c r="A45" s="636"/>
      <c r="B45" s="106">
        <v>4</v>
      </c>
      <c r="C45" s="304" t="s">
        <v>16</v>
      </c>
      <c r="D45" s="134" t="s">
        <v>82</v>
      </c>
      <c r="E45" s="107" t="s">
        <v>125</v>
      </c>
      <c r="F45" s="107" t="s">
        <v>76</v>
      </c>
      <c r="G45" s="108">
        <f>ROW()</f>
        <v>45</v>
      </c>
      <c r="H45" s="107" t="s">
        <v>352</v>
      </c>
      <c r="I45" s="107" t="s">
        <v>14</v>
      </c>
      <c r="J45" s="107" t="s">
        <v>219</v>
      </c>
      <c r="K45" s="107" t="s">
        <v>526</v>
      </c>
      <c r="L45" s="107" t="s">
        <v>54</v>
      </c>
      <c r="M45" s="311" t="s">
        <v>14</v>
      </c>
      <c r="N45" s="110">
        <f t="shared" si="10"/>
        <v>9</v>
      </c>
      <c r="O45" s="111">
        <v>5</v>
      </c>
      <c r="P45" s="112">
        <v>1</v>
      </c>
      <c r="Q45" s="113">
        <v>3</v>
      </c>
      <c r="R45" s="114">
        <v>0</v>
      </c>
      <c r="S45" s="115">
        <v>37</v>
      </c>
      <c r="T45" s="115">
        <v>29</v>
      </c>
      <c r="U45" s="116">
        <v>8</v>
      </c>
      <c r="V45" s="42">
        <f t="shared" si="11"/>
        <v>16</v>
      </c>
    </row>
    <row r="46" spans="1:22" ht="15" customHeight="1" thickTop="1">
      <c r="A46" s="636"/>
      <c r="B46" s="83">
        <v>5</v>
      </c>
      <c r="C46" s="302" t="s">
        <v>543</v>
      </c>
      <c r="D46" s="117" t="s">
        <v>71</v>
      </c>
      <c r="E46" s="85" t="s">
        <v>276</v>
      </c>
      <c r="F46" s="85" t="s">
        <v>74</v>
      </c>
      <c r="G46" s="85" t="s">
        <v>351</v>
      </c>
      <c r="H46" s="118">
        <f>ROW()</f>
        <v>46</v>
      </c>
      <c r="I46" s="85" t="s">
        <v>17</v>
      </c>
      <c r="J46" s="85" t="s">
        <v>82</v>
      </c>
      <c r="K46" s="85" t="s">
        <v>115</v>
      </c>
      <c r="L46" s="85" t="s">
        <v>114</v>
      </c>
      <c r="M46" s="312" t="s">
        <v>14</v>
      </c>
      <c r="N46" s="87">
        <f t="shared" si="10"/>
        <v>9</v>
      </c>
      <c r="O46" s="88">
        <v>5</v>
      </c>
      <c r="P46" s="89">
        <v>0</v>
      </c>
      <c r="Q46" s="90">
        <v>4</v>
      </c>
      <c r="R46" s="119">
        <v>0</v>
      </c>
      <c r="S46" s="92">
        <v>40</v>
      </c>
      <c r="T46" s="92">
        <v>39</v>
      </c>
      <c r="U46" s="93">
        <v>1</v>
      </c>
      <c r="V46" s="40">
        <f t="shared" si="11"/>
        <v>15</v>
      </c>
    </row>
    <row r="47" spans="1:22" ht="15.75" customHeight="1">
      <c r="A47" s="636"/>
      <c r="B47" s="94">
        <v>6</v>
      </c>
      <c r="C47" s="303" t="s">
        <v>544</v>
      </c>
      <c r="D47" s="95" t="s">
        <v>47</v>
      </c>
      <c r="E47" s="97" t="s">
        <v>41</v>
      </c>
      <c r="F47" s="97" t="s">
        <v>30</v>
      </c>
      <c r="G47" s="97" t="s">
        <v>25</v>
      </c>
      <c r="H47" s="97" t="s">
        <v>20</v>
      </c>
      <c r="I47" s="96">
        <f>ROW()</f>
        <v>47</v>
      </c>
      <c r="J47" s="97" t="s">
        <v>119</v>
      </c>
      <c r="K47" s="97" t="s">
        <v>165</v>
      </c>
      <c r="L47" s="97" t="s">
        <v>164</v>
      </c>
      <c r="M47" s="310" t="s">
        <v>14</v>
      </c>
      <c r="N47" s="99">
        <f t="shared" si="10"/>
        <v>9</v>
      </c>
      <c r="O47" s="100">
        <v>4</v>
      </c>
      <c r="P47" s="101">
        <v>1</v>
      </c>
      <c r="Q47" s="102">
        <v>3</v>
      </c>
      <c r="R47" s="103">
        <v>1</v>
      </c>
      <c r="S47" s="104">
        <v>30</v>
      </c>
      <c r="T47" s="104">
        <v>30</v>
      </c>
      <c r="U47" s="105">
        <v>0</v>
      </c>
      <c r="V47" s="41">
        <f t="shared" si="11"/>
        <v>12</v>
      </c>
    </row>
    <row r="48" spans="1:22" ht="15">
      <c r="A48" s="636"/>
      <c r="B48" s="94">
        <v>7</v>
      </c>
      <c r="C48" s="303" t="s">
        <v>566</v>
      </c>
      <c r="D48" s="95" t="s">
        <v>20</v>
      </c>
      <c r="E48" s="97" t="s">
        <v>59</v>
      </c>
      <c r="F48" s="97" t="s">
        <v>77</v>
      </c>
      <c r="G48" s="97" t="s">
        <v>217</v>
      </c>
      <c r="H48" s="97" t="s">
        <v>81</v>
      </c>
      <c r="I48" s="97" t="s">
        <v>121</v>
      </c>
      <c r="J48" s="96">
        <f>ROW()</f>
        <v>48</v>
      </c>
      <c r="K48" s="97" t="s">
        <v>79</v>
      </c>
      <c r="L48" s="97" t="s">
        <v>126</v>
      </c>
      <c r="M48" s="310" t="s">
        <v>14</v>
      </c>
      <c r="N48" s="99">
        <f t="shared" si="10"/>
        <v>9</v>
      </c>
      <c r="O48" s="100">
        <v>4</v>
      </c>
      <c r="P48" s="101">
        <v>0</v>
      </c>
      <c r="Q48" s="102">
        <v>5</v>
      </c>
      <c r="R48" s="103">
        <v>0</v>
      </c>
      <c r="S48" s="104">
        <v>34</v>
      </c>
      <c r="T48" s="104">
        <v>37</v>
      </c>
      <c r="U48" s="105">
        <v>-3</v>
      </c>
      <c r="V48" s="41">
        <f t="shared" si="11"/>
        <v>12</v>
      </c>
    </row>
    <row r="49" spans="1:22" s="299" customFormat="1" ht="15">
      <c r="A49" s="636"/>
      <c r="B49" s="94">
        <v>8</v>
      </c>
      <c r="C49" s="303" t="s">
        <v>27</v>
      </c>
      <c r="D49" s="95" t="s">
        <v>20</v>
      </c>
      <c r="E49" s="97" t="s">
        <v>114</v>
      </c>
      <c r="F49" s="97" t="s">
        <v>79</v>
      </c>
      <c r="G49" s="97" t="s">
        <v>527</v>
      </c>
      <c r="H49" s="97" t="s">
        <v>114</v>
      </c>
      <c r="I49" s="97" t="s">
        <v>164</v>
      </c>
      <c r="J49" s="97" t="s">
        <v>80</v>
      </c>
      <c r="K49" s="96">
        <f>ROW()</f>
        <v>49</v>
      </c>
      <c r="L49" s="97" t="s">
        <v>118</v>
      </c>
      <c r="M49" s="310" t="s">
        <v>14</v>
      </c>
      <c r="N49" s="99">
        <f t="shared" si="10"/>
        <v>9</v>
      </c>
      <c r="O49" s="100">
        <v>4</v>
      </c>
      <c r="P49" s="101">
        <v>0</v>
      </c>
      <c r="Q49" s="102">
        <v>5</v>
      </c>
      <c r="R49" s="103">
        <v>0</v>
      </c>
      <c r="S49" s="104">
        <v>37</v>
      </c>
      <c r="T49" s="104">
        <v>48</v>
      </c>
      <c r="U49" s="105">
        <v>-11</v>
      </c>
      <c r="V49" s="41">
        <f t="shared" si="11"/>
        <v>12</v>
      </c>
    </row>
    <row r="50" spans="1:22" s="299" customFormat="1" ht="15">
      <c r="A50" s="636"/>
      <c r="B50" s="94">
        <v>9</v>
      </c>
      <c r="C50" s="303" t="s">
        <v>279</v>
      </c>
      <c r="D50" s="95" t="s">
        <v>209</v>
      </c>
      <c r="E50" s="97" t="s">
        <v>47</v>
      </c>
      <c r="F50" s="97" t="s">
        <v>276</v>
      </c>
      <c r="G50" s="97" t="s">
        <v>59</v>
      </c>
      <c r="H50" s="97" t="s">
        <v>115</v>
      </c>
      <c r="I50" s="97" t="s">
        <v>165</v>
      </c>
      <c r="J50" s="97" t="s">
        <v>127</v>
      </c>
      <c r="K50" s="97" t="s">
        <v>117</v>
      </c>
      <c r="L50" s="96">
        <f>ROW()</f>
        <v>50</v>
      </c>
      <c r="M50" s="310" t="s">
        <v>207</v>
      </c>
      <c r="N50" s="99">
        <f t="shared" si="10"/>
        <v>9</v>
      </c>
      <c r="O50" s="100">
        <v>2</v>
      </c>
      <c r="P50" s="101">
        <v>0</v>
      </c>
      <c r="Q50" s="102">
        <v>7</v>
      </c>
      <c r="R50" s="103">
        <v>0</v>
      </c>
      <c r="S50" s="104">
        <v>36</v>
      </c>
      <c r="T50" s="104">
        <v>52</v>
      </c>
      <c r="U50" s="105">
        <v>-16</v>
      </c>
      <c r="V50" s="41">
        <f t="shared" si="11"/>
        <v>6</v>
      </c>
    </row>
    <row r="51" spans="1:22" s="299" customFormat="1" ht="15.75" thickBot="1">
      <c r="A51" s="636"/>
      <c r="B51" s="120">
        <v>10</v>
      </c>
      <c r="C51" s="305" t="s">
        <v>50</v>
      </c>
      <c r="D51" s="121" t="s">
        <v>25</v>
      </c>
      <c r="E51" s="122" t="s">
        <v>25</v>
      </c>
      <c r="F51" s="122" t="s">
        <v>25</v>
      </c>
      <c r="G51" s="122" t="s">
        <v>25</v>
      </c>
      <c r="H51" s="122" t="s">
        <v>25</v>
      </c>
      <c r="I51" s="122" t="s">
        <v>25</v>
      </c>
      <c r="J51" s="122" t="s">
        <v>25</v>
      </c>
      <c r="K51" s="122" t="s">
        <v>25</v>
      </c>
      <c r="L51" s="122" t="s">
        <v>206</v>
      </c>
      <c r="M51" s="313">
        <f>ROW()</f>
        <v>51</v>
      </c>
      <c r="N51" s="124">
        <f t="shared" si="10"/>
        <v>9</v>
      </c>
      <c r="O51" s="125">
        <v>0</v>
      </c>
      <c r="P51" s="126">
        <v>0</v>
      </c>
      <c r="Q51" s="127">
        <v>1</v>
      </c>
      <c r="R51" s="128">
        <v>8</v>
      </c>
      <c r="S51" s="129">
        <v>4</v>
      </c>
      <c r="T51" s="129">
        <v>35</v>
      </c>
      <c r="U51" s="130">
        <v>-31</v>
      </c>
      <c r="V51" s="43">
        <f t="shared" si="11"/>
        <v>-8</v>
      </c>
    </row>
    <row r="52" s="299" customFormat="1" ht="15"/>
    <row r="53" s="314" customFormat="1" ht="15.75" customHeight="1" thickBot="1">
      <c r="O53" s="314" t="s">
        <v>265</v>
      </c>
    </row>
    <row r="54" spans="2:27" s="314" customFormat="1" ht="15.75" customHeight="1" thickBot="1">
      <c r="B54" s="315" t="s">
        <v>223</v>
      </c>
      <c r="C54" s="316" t="s">
        <v>224</v>
      </c>
      <c r="D54" s="317" t="s">
        <v>0</v>
      </c>
      <c r="E54" s="316" t="s">
        <v>225</v>
      </c>
      <c r="F54" s="655" t="s">
        <v>226</v>
      </c>
      <c r="G54" s="656"/>
      <c r="H54" s="657"/>
      <c r="I54" s="655" t="s">
        <v>227</v>
      </c>
      <c r="J54" s="656"/>
      <c r="K54" s="657"/>
      <c r="L54" s="318" t="s">
        <v>228</v>
      </c>
      <c r="M54" s="319"/>
      <c r="N54" s="319"/>
      <c r="O54" s="320" t="s">
        <v>0</v>
      </c>
      <c r="P54" s="658" t="s">
        <v>1</v>
      </c>
      <c r="Q54" s="659"/>
      <c r="R54" s="660"/>
      <c r="S54" s="321" t="s">
        <v>2</v>
      </c>
      <c r="T54" s="315" t="s">
        <v>3</v>
      </c>
      <c r="U54" s="316" t="s">
        <v>4</v>
      </c>
      <c r="V54" s="322" t="s">
        <v>5</v>
      </c>
      <c r="W54" s="323" t="s">
        <v>6</v>
      </c>
      <c r="X54" s="323" t="s">
        <v>7</v>
      </c>
      <c r="Y54" s="324" t="s">
        <v>264</v>
      </c>
      <c r="Z54" s="322" t="s">
        <v>8</v>
      </c>
      <c r="AA54" s="325" t="s">
        <v>9</v>
      </c>
    </row>
    <row r="55" spans="2:27" s="314" customFormat="1" ht="15.75" customHeight="1" thickBot="1">
      <c r="B55" s="326">
        <v>10</v>
      </c>
      <c r="C55" s="327" t="s">
        <v>229</v>
      </c>
      <c r="D55" s="327">
        <v>1</v>
      </c>
      <c r="E55" s="341" t="s">
        <v>567</v>
      </c>
      <c r="F55" s="349" t="s">
        <v>42</v>
      </c>
      <c r="G55" s="350"/>
      <c r="H55" s="351"/>
      <c r="I55" s="349" t="s">
        <v>16</v>
      </c>
      <c r="J55" s="367"/>
      <c r="K55" s="368"/>
      <c r="L55" s="342" t="s">
        <v>113</v>
      </c>
      <c r="M55" s="319"/>
      <c r="N55" s="319"/>
      <c r="O55" s="328">
        <v>1</v>
      </c>
      <c r="P55" s="376" t="s">
        <v>146</v>
      </c>
      <c r="Q55" s="377"/>
      <c r="R55" s="378"/>
      <c r="S55" s="423">
        <f aca="true" t="shared" si="12" ref="S55:S62">SUM(T55:W55)</f>
        <v>4</v>
      </c>
      <c r="T55" s="423">
        <v>1</v>
      </c>
      <c r="U55" s="423">
        <v>3</v>
      </c>
      <c r="V55" s="423"/>
      <c r="W55" s="423"/>
      <c r="X55" s="423">
        <v>24</v>
      </c>
      <c r="Y55" s="423">
        <v>15</v>
      </c>
      <c r="Z55" s="329">
        <f aca="true" t="shared" si="13" ref="Z55:Z62">X55-Y55</f>
        <v>9</v>
      </c>
      <c r="AA55" s="330">
        <f aca="true" t="shared" si="14" ref="AA55:AA62">T55*3+U55</f>
        <v>6</v>
      </c>
    </row>
    <row r="56" spans="2:27" s="314" customFormat="1" ht="15" customHeight="1" thickBot="1">
      <c r="B56" s="331">
        <v>10</v>
      </c>
      <c r="C56" s="332" t="s">
        <v>229</v>
      </c>
      <c r="D56" s="332">
        <v>2</v>
      </c>
      <c r="E56" s="343" t="s">
        <v>568</v>
      </c>
      <c r="F56" s="352" t="s">
        <v>569</v>
      </c>
      <c r="G56" s="353"/>
      <c r="H56" s="354"/>
      <c r="I56" s="352" t="s">
        <v>570</v>
      </c>
      <c r="J56" s="369"/>
      <c r="K56" s="370"/>
      <c r="L56" s="344" t="s">
        <v>76</v>
      </c>
      <c r="M56" s="319"/>
      <c r="N56" s="319"/>
      <c r="O56" s="333">
        <v>2</v>
      </c>
      <c r="P56" s="376" t="s">
        <v>16</v>
      </c>
      <c r="Q56" s="377"/>
      <c r="R56" s="378"/>
      <c r="S56" s="146">
        <f t="shared" si="12"/>
        <v>4</v>
      </c>
      <c r="T56" s="146">
        <v>2</v>
      </c>
      <c r="U56" s="146">
        <v>1</v>
      </c>
      <c r="V56" s="146">
        <v>1</v>
      </c>
      <c r="W56" s="146"/>
      <c r="X56" s="146">
        <v>23</v>
      </c>
      <c r="Y56" s="146">
        <v>17</v>
      </c>
      <c r="Z56" s="329">
        <f t="shared" si="13"/>
        <v>6</v>
      </c>
      <c r="AA56" s="330">
        <f t="shared" si="14"/>
        <v>7</v>
      </c>
    </row>
    <row r="57" spans="2:27" s="314" customFormat="1" ht="15.75" customHeight="1" thickBot="1">
      <c r="B57" s="331">
        <v>10</v>
      </c>
      <c r="C57" s="332" t="s">
        <v>229</v>
      </c>
      <c r="D57" s="332">
        <v>3</v>
      </c>
      <c r="E57" s="343" t="s">
        <v>571</v>
      </c>
      <c r="F57" s="352" t="s">
        <v>11</v>
      </c>
      <c r="G57" s="353"/>
      <c r="H57" s="354"/>
      <c r="I57" s="352" t="s">
        <v>57</v>
      </c>
      <c r="J57" s="369"/>
      <c r="K57" s="370"/>
      <c r="L57" s="344" t="s">
        <v>82</v>
      </c>
      <c r="M57" s="319"/>
      <c r="N57" s="319"/>
      <c r="O57" s="333">
        <v>3</v>
      </c>
      <c r="P57" s="376" t="s">
        <v>282</v>
      </c>
      <c r="Q57" s="377"/>
      <c r="R57" s="378"/>
      <c r="S57" s="146">
        <f t="shared" si="12"/>
        <v>4</v>
      </c>
      <c r="T57" s="146">
        <v>2</v>
      </c>
      <c r="U57" s="146">
        <v>1</v>
      </c>
      <c r="V57" s="146">
        <v>1</v>
      </c>
      <c r="W57" s="146"/>
      <c r="X57" s="146">
        <v>17</v>
      </c>
      <c r="Y57" s="146">
        <v>13</v>
      </c>
      <c r="Z57" s="329">
        <f t="shared" si="13"/>
        <v>4</v>
      </c>
      <c r="AA57" s="330">
        <f t="shared" si="14"/>
        <v>7</v>
      </c>
    </row>
    <row r="58" spans="2:27" s="314" customFormat="1" ht="15.75" customHeight="1" thickBot="1">
      <c r="B58" s="331">
        <v>10</v>
      </c>
      <c r="C58" s="332" t="s">
        <v>229</v>
      </c>
      <c r="D58" s="332">
        <v>4</v>
      </c>
      <c r="E58" s="343" t="s">
        <v>572</v>
      </c>
      <c r="F58" s="352" t="s">
        <v>541</v>
      </c>
      <c r="G58" s="353"/>
      <c r="H58" s="354"/>
      <c r="I58" s="352" t="s">
        <v>32</v>
      </c>
      <c r="J58" s="369"/>
      <c r="K58" s="370"/>
      <c r="L58" s="344" t="s">
        <v>573</v>
      </c>
      <c r="M58" s="319"/>
      <c r="N58" s="319"/>
      <c r="O58" s="333">
        <v>4</v>
      </c>
      <c r="P58" s="376" t="s">
        <v>498</v>
      </c>
      <c r="Q58" s="377"/>
      <c r="R58" s="378"/>
      <c r="S58" s="334">
        <f t="shared" si="12"/>
        <v>4</v>
      </c>
      <c r="T58" s="334">
        <v>2</v>
      </c>
      <c r="U58" s="334">
        <v>1</v>
      </c>
      <c r="V58" s="334">
        <v>1</v>
      </c>
      <c r="W58" s="334"/>
      <c r="X58" s="334">
        <v>16</v>
      </c>
      <c r="Y58" s="334">
        <v>12</v>
      </c>
      <c r="Z58" s="329">
        <f t="shared" si="13"/>
        <v>4</v>
      </c>
      <c r="AA58" s="330">
        <f t="shared" si="14"/>
        <v>7</v>
      </c>
    </row>
    <row r="59" spans="2:27" s="314" customFormat="1" ht="15" customHeight="1" thickBot="1">
      <c r="B59" s="331">
        <v>10</v>
      </c>
      <c r="C59" s="332" t="s">
        <v>229</v>
      </c>
      <c r="D59" s="332">
        <v>5</v>
      </c>
      <c r="E59" s="343" t="s">
        <v>574</v>
      </c>
      <c r="F59" s="352" t="s">
        <v>58</v>
      </c>
      <c r="G59" s="353"/>
      <c r="H59" s="354"/>
      <c r="I59" s="352" t="s">
        <v>40</v>
      </c>
      <c r="J59" s="369"/>
      <c r="K59" s="370"/>
      <c r="L59" s="344" t="s">
        <v>218</v>
      </c>
      <c r="M59" s="319"/>
      <c r="N59" s="319"/>
      <c r="O59" s="333">
        <v>5</v>
      </c>
      <c r="P59" s="376" t="s">
        <v>504</v>
      </c>
      <c r="Q59" s="377"/>
      <c r="R59" s="378"/>
      <c r="S59" s="334">
        <f t="shared" si="12"/>
        <v>4</v>
      </c>
      <c r="T59" s="334">
        <v>1</v>
      </c>
      <c r="U59" s="334">
        <v>1</v>
      </c>
      <c r="V59" s="334">
        <v>2</v>
      </c>
      <c r="W59" s="334"/>
      <c r="X59" s="334">
        <v>17</v>
      </c>
      <c r="Y59" s="334">
        <v>16</v>
      </c>
      <c r="Z59" s="329">
        <f t="shared" si="13"/>
        <v>1</v>
      </c>
      <c r="AA59" s="330">
        <f t="shared" si="14"/>
        <v>4</v>
      </c>
    </row>
    <row r="60" spans="2:27" s="314" customFormat="1" ht="15" customHeight="1" thickBot="1">
      <c r="B60" s="331">
        <v>10</v>
      </c>
      <c r="C60" s="332" t="s">
        <v>229</v>
      </c>
      <c r="D60" s="332">
        <v>6</v>
      </c>
      <c r="E60" s="343" t="s">
        <v>575</v>
      </c>
      <c r="F60" s="352" t="s">
        <v>38</v>
      </c>
      <c r="G60" s="353"/>
      <c r="H60" s="354"/>
      <c r="I60" s="352" t="s">
        <v>576</v>
      </c>
      <c r="J60" s="369"/>
      <c r="K60" s="370"/>
      <c r="L60" s="344" t="s">
        <v>209</v>
      </c>
      <c r="M60" s="319"/>
      <c r="N60" s="319"/>
      <c r="O60" s="333">
        <v>6</v>
      </c>
      <c r="P60" s="376" t="s">
        <v>32</v>
      </c>
      <c r="Q60" s="377"/>
      <c r="R60" s="378"/>
      <c r="S60" s="146">
        <f t="shared" si="12"/>
        <v>4</v>
      </c>
      <c r="T60" s="146">
        <v>1</v>
      </c>
      <c r="U60" s="146">
        <v>1</v>
      </c>
      <c r="V60" s="146">
        <v>2</v>
      </c>
      <c r="W60" s="146"/>
      <c r="X60" s="146">
        <v>6</v>
      </c>
      <c r="Y60" s="146">
        <v>13</v>
      </c>
      <c r="Z60" s="329">
        <f t="shared" si="13"/>
        <v>-7</v>
      </c>
      <c r="AA60" s="330">
        <f t="shared" si="14"/>
        <v>4</v>
      </c>
    </row>
    <row r="61" spans="2:27" ht="15" customHeight="1" thickBot="1">
      <c r="B61" s="100">
        <v>10</v>
      </c>
      <c r="C61" s="101" t="s">
        <v>229</v>
      </c>
      <c r="D61" s="101">
        <v>7</v>
      </c>
      <c r="E61" s="343" t="s">
        <v>577</v>
      </c>
      <c r="F61" s="355" t="s">
        <v>578</v>
      </c>
      <c r="G61" s="356"/>
      <c r="H61" s="357"/>
      <c r="I61" s="355" t="s">
        <v>44</v>
      </c>
      <c r="J61" s="371"/>
      <c r="K61" s="372"/>
      <c r="L61" s="344" t="s">
        <v>41</v>
      </c>
      <c r="M61" s="299"/>
      <c r="N61" s="299"/>
      <c r="O61" s="147">
        <v>7</v>
      </c>
      <c r="P61" s="376" t="s">
        <v>508</v>
      </c>
      <c r="Q61" s="377"/>
      <c r="R61" s="378"/>
      <c r="S61" s="334">
        <f t="shared" si="12"/>
        <v>4</v>
      </c>
      <c r="T61" s="334">
        <v>4</v>
      </c>
      <c r="U61" s="334"/>
      <c r="V61" s="334"/>
      <c r="W61" s="334"/>
      <c r="X61" s="334">
        <v>26</v>
      </c>
      <c r="Y61" s="334">
        <v>15</v>
      </c>
      <c r="Z61" s="329">
        <f t="shared" si="13"/>
        <v>11</v>
      </c>
      <c r="AA61" s="330">
        <f t="shared" si="14"/>
        <v>12</v>
      </c>
    </row>
    <row r="62" spans="2:27" ht="15" customHeight="1" thickBot="1">
      <c r="B62" s="100">
        <v>10</v>
      </c>
      <c r="C62" s="101" t="s">
        <v>229</v>
      </c>
      <c r="D62" s="101">
        <v>8</v>
      </c>
      <c r="E62" s="343" t="s">
        <v>579</v>
      </c>
      <c r="F62" s="355" t="s">
        <v>53</v>
      </c>
      <c r="G62" s="356"/>
      <c r="H62" s="357"/>
      <c r="I62" s="355" t="s">
        <v>19</v>
      </c>
      <c r="J62" s="371"/>
      <c r="K62" s="372"/>
      <c r="L62" s="344" t="s">
        <v>128</v>
      </c>
      <c r="M62" s="299"/>
      <c r="N62" s="299"/>
      <c r="O62" s="147">
        <v>8</v>
      </c>
      <c r="P62" s="376" t="s">
        <v>561</v>
      </c>
      <c r="Q62" s="377"/>
      <c r="R62" s="378"/>
      <c r="S62" s="146">
        <f t="shared" si="12"/>
        <v>4</v>
      </c>
      <c r="T62" s="146">
        <v>2</v>
      </c>
      <c r="U62" s="146">
        <v>1</v>
      </c>
      <c r="V62" s="146">
        <v>1</v>
      </c>
      <c r="W62" s="146"/>
      <c r="X62" s="146">
        <v>18</v>
      </c>
      <c r="Y62" s="146">
        <v>14</v>
      </c>
      <c r="Z62" s="329">
        <f t="shared" si="13"/>
        <v>4</v>
      </c>
      <c r="AA62" s="330">
        <f t="shared" si="14"/>
        <v>7</v>
      </c>
    </row>
    <row r="63" spans="2:27" ht="15.75" customHeight="1" thickBot="1">
      <c r="B63" s="100">
        <v>10</v>
      </c>
      <c r="C63" s="101" t="s">
        <v>230</v>
      </c>
      <c r="D63" s="101">
        <v>9</v>
      </c>
      <c r="E63" s="345" t="s">
        <v>580</v>
      </c>
      <c r="F63" s="358" t="s">
        <v>35</v>
      </c>
      <c r="G63" s="359"/>
      <c r="H63" s="360"/>
      <c r="I63" s="358" t="s">
        <v>27</v>
      </c>
      <c r="J63" s="359"/>
      <c r="K63" s="373"/>
      <c r="L63" s="344" t="s">
        <v>77</v>
      </c>
      <c r="M63" s="299"/>
      <c r="N63" s="299"/>
      <c r="O63" s="147">
        <v>9</v>
      </c>
      <c r="P63" s="376" t="s">
        <v>564</v>
      </c>
      <c r="Q63" s="377"/>
      <c r="R63" s="378"/>
      <c r="S63" s="146">
        <f>SUM(T63:W63)</f>
        <v>4</v>
      </c>
      <c r="T63" s="146"/>
      <c r="U63" s="146">
        <v>1</v>
      </c>
      <c r="V63" s="146"/>
      <c r="W63" s="146">
        <v>3</v>
      </c>
      <c r="X63" s="146">
        <v>4</v>
      </c>
      <c r="Y63" s="146">
        <v>7</v>
      </c>
      <c r="Z63" s="329">
        <f>X63-Y63</f>
        <v>-3</v>
      </c>
      <c r="AA63" s="330">
        <f>T63*3+U63</f>
        <v>1</v>
      </c>
    </row>
    <row r="64" spans="2:27" ht="15.75" thickBot="1">
      <c r="B64" s="100">
        <v>10</v>
      </c>
      <c r="C64" s="101" t="s">
        <v>230</v>
      </c>
      <c r="D64" s="101">
        <v>10</v>
      </c>
      <c r="E64" s="345" t="s">
        <v>581</v>
      </c>
      <c r="F64" s="358" t="s">
        <v>502</v>
      </c>
      <c r="G64" s="359"/>
      <c r="H64" s="360"/>
      <c r="I64" s="358" t="s">
        <v>33</v>
      </c>
      <c r="J64" s="359"/>
      <c r="K64" s="373"/>
      <c r="L64" s="344" t="s">
        <v>83</v>
      </c>
      <c r="M64" s="299"/>
      <c r="N64" s="299"/>
      <c r="O64" s="147">
        <v>10</v>
      </c>
      <c r="P64" s="376" t="s">
        <v>496</v>
      </c>
      <c r="Q64" s="377"/>
      <c r="R64" s="378"/>
      <c r="S64" s="146">
        <f>SUM(T64:W64)</f>
        <v>3</v>
      </c>
      <c r="T64" s="146">
        <v>1</v>
      </c>
      <c r="U64" s="146"/>
      <c r="V64" s="146">
        <v>2</v>
      </c>
      <c r="W64" s="146"/>
      <c r="X64" s="146">
        <v>15</v>
      </c>
      <c r="Y64" s="146">
        <v>20</v>
      </c>
      <c r="Z64" s="329">
        <f>X64-Y64</f>
        <v>-5</v>
      </c>
      <c r="AA64" s="330">
        <f>T64*3+U64</f>
        <v>3</v>
      </c>
    </row>
    <row r="65" spans="2:27" ht="15.75" thickBot="1">
      <c r="B65" s="100">
        <v>10</v>
      </c>
      <c r="C65" s="101" t="s">
        <v>230</v>
      </c>
      <c r="D65" s="101">
        <v>11</v>
      </c>
      <c r="E65" s="345" t="s">
        <v>582</v>
      </c>
      <c r="F65" s="358" t="s">
        <v>154</v>
      </c>
      <c r="G65" s="359"/>
      <c r="H65" s="360"/>
      <c r="I65" s="358" t="s">
        <v>531</v>
      </c>
      <c r="J65" s="359"/>
      <c r="K65" s="373"/>
      <c r="L65" s="344" t="s">
        <v>25</v>
      </c>
      <c r="M65" s="299"/>
      <c r="N65" s="299"/>
      <c r="O65" s="147">
        <v>11</v>
      </c>
      <c r="P65" s="376" t="s">
        <v>541</v>
      </c>
      <c r="Q65" s="377"/>
      <c r="R65" s="378"/>
      <c r="S65" s="146">
        <f>SUM(T65:W65)</f>
        <v>4</v>
      </c>
      <c r="T65" s="146">
        <v>3</v>
      </c>
      <c r="U65" s="146"/>
      <c r="V65" s="146">
        <v>1</v>
      </c>
      <c r="W65" s="146"/>
      <c r="X65" s="146">
        <v>14</v>
      </c>
      <c r="Y65" s="146">
        <v>6</v>
      </c>
      <c r="Z65" s="329">
        <f>X65-Y65</f>
        <v>8</v>
      </c>
      <c r="AA65" s="330">
        <f>T65*3+U65</f>
        <v>9</v>
      </c>
    </row>
    <row r="66" spans="2:27" ht="15" customHeight="1" thickBot="1">
      <c r="B66" s="100">
        <v>10</v>
      </c>
      <c r="C66" s="101" t="s">
        <v>230</v>
      </c>
      <c r="D66" s="101">
        <v>12</v>
      </c>
      <c r="E66" s="345" t="s">
        <v>583</v>
      </c>
      <c r="F66" s="358" t="s">
        <v>543</v>
      </c>
      <c r="G66" s="359"/>
      <c r="H66" s="360"/>
      <c r="I66" s="358" t="s">
        <v>48</v>
      </c>
      <c r="J66" s="359"/>
      <c r="K66" s="373"/>
      <c r="L66" s="344" t="s">
        <v>352</v>
      </c>
      <c r="M66" s="299"/>
      <c r="N66" s="299"/>
      <c r="O66" s="147">
        <v>12</v>
      </c>
      <c r="P66" s="376" t="s">
        <v>494</v>
      </c>
      <c r="Q66" s="377"/>
      <c r="R66" s="378"/>
      <c r="S66" s="146">
        <f>SUM(T66:W66)</f>
        <v>4</v>
      </c>
      <c r="T66" s="146">
        <v>2</v>
      </c>
      <c r="U66" s="146"/>
      <c r="V66" s="146">
        <v>2</v>
      </c>
      <c r="W66" s="146"/>
      <c r="X66" s="146">
        <v>17</v>
      </c>
      <c r="Y66" s="146">
        <v>18</v>
      </c>
      <c r="Z66" s="329">
        <f>X66-Y66</f>
        <v>-1</v>
      </c>
      <c r="AA66" s="330">
        <f>T66*3+U66</f>
        <v>6</v>
      </c>
    </row>
    <row r="67" spans="2:27" ht="15" customHeight="1" thickBot="1">
      <c r="B67" s="100">
        <v>10</v>
      </c>
      <c r="C67" s="101" t="s">
        <v>230</v>
      </c>
      <c r="D67" s="101">
        <v>13</v>
      </c>
      <c r="E67" s="345" t="s">
        <v>584</v>
      </c>
      <c r="F67" s="358" t="s">
        <v>585</v>
      </c>
      <c r="G67" s="359"/>
      <c r="H67" s="360"/>
      <c r="I67" s="358" t="s">
        <v>586</v>
      </c>
      <c r="J67" s="359"/>
      <c r="K67" s="373"/>
      <c r="L67" s="344" t="s">
        <v>25</v>
      </c>
      <c r="M67" s="299"/>
      <c r="N67" s="299"/>
      <c r="O67" s="147">
        <v>13</v>
      </c>
      <c r="P67" s="376" t="s">
        <v>40</v>
      </c>
      <c r="Q67" s="377"/>
      <c r="R67" s="378"/>
      <c r="S67" s="146">
        <f>SUM(T67:W67)</f>
        <v>4</v>
      </c>
      <c r="T67" s="146">
        <v>2</v>
      </c>
      <c r="U67" s="146"/>
      <c r="V67" s="146">
        <v>2</v>
      </c>
      <c r="W67" s="146"/>
      <c r="X67" s="146">
        <v>16</v>
      </c>
      <c r="Y67" s="146">
        <v>15</v>
      </c>
      <c r="Z67" s="329">
        <f>X67-Y67</f>
        <v>1</v>
      </c>
      <c r="AA67" s="330">
        <f>T67*3+U67</f>
        <v>6</v>
      </c>
    </row>
    <row r="68" spans="2:27" ht="15" customHeight="1" thickBot="1">
      <c r="B68" s="100">
        <v>10</v>
      </c>
      <c r="C68" s="101" t="s">
        <v>230</v>
      </c>
      <c r="D68" s="101">
        <v>14</v>
      </c>
      <c r="E68" s="345" t="s">
        <v>587</v>
      </c>
      <c r="F68" s="358" t="s">
        <v>544</v>
      </c>
      <c r="G68" s="359"/>
      <c r="H68" s="360"/>
      <c r="I68" s="358" t="s">
        <v>588</v>
      </c>
      <c r="J68" s="359"/>
      <c r="K68" s="373"/>
      <c r="L68" s="344" t="s">
        <v>12</v>
      </c>
      <c r="M68" s="144"/>
      <c r="N68" s="299"/>
      <c r="O68" s="147">
        <v>14</v>
      </c>
      <c r="P68" s="376" t="s">
        <v>503</v>
      </c>
      <c r="Q68" s="377"/>
      <c r="R68" s="378"/>
      <c r="S68" s="146">
        <f>SUM(T68:W68)</f>
        <v>4</v>
      </c>
      <c r="T68" s="146"/>
      <c r="U68" s="146"/>
      <c r="V68" s="146">
        <v>1</v>
      </c>
      <c r="W68" s="146">
        <v>3</v>
      </c>
      <c r="X68" s="146">
        <v>1</v>
      </c>
      <c r="Y68" s="146">
        <v>13</v>
      </c>
      <c r="Z68" s="329">
        <f>X68-Y68</f>
        <v>-12</v>
      </c>
      <c r="AA68" s="330">
        <f>T68*3+U68</f>
        <v>0</v>
      </c>
    </row>
    <row r="69" spans="2:27" ht="15.75" customHeight="1" thickBot="1">
      <c r="B69" s="100">
        <v>10</v>
      </c>
      <c r="C69" s="101" t="s">
        <v>230</v>
      </c>
      <c r="D69" s="101">
        <v>15</v>
      </c>
      <c r="E69" s="345" t="s">
        <v>589</v>
      </c>
      <c r="F69" s="358" t="s">
        <v>501</v>
      </c>
      <c r="G69" s="359"/>
      <c r="H69" s="360"/>
      <c r="I69" s="358" t="s">
        <v>590</v>
      </c>
      <c r="J69" s="359"/>
      <c r="K69" s="373"/>
      <c r="L69" s="344" t="s">
        <v>76</v>
      </c>
      <c r="M69" s="299"/>
      <c r="N69" s="299"/>
      <c r="O69" s="147">
        <v>15</v>
      </c>
      <c r="P69" s="376" t="s">
        <v>42</v>
      </c>
      <c r="Q69" s="377"/>
      <c r="R69" s="378"/>
      <c r="S69" s="334">
        <f>SUM(T69:W69)</f>
        <v>4</v>
      </c>
      <c r="T69" s="334"/>
      <c r="U69" s="334"/>
      <c r="V69" s="334">
        <v>1</v>
      </c>
      <c r="W69" s="334">
        <v>3</v>
      </c>
      <c r="X69" s="334">
        <v>2</v>
      </c>
      <c r="Y69" s="334">
        <v>15</v>
      </c>
      <c r="Z69" s="329">
        <f>X69-Y69</f>
        <v>-13</v>
      </c>
      <c r="AA69" s="330">
        <f>T69*3+U69</f>
        <v>0</v>
      </c>
    </row>
    <row r="70" spans="2:27" ht="15.75" customHeight="1" thickBot="1">
      <c r="B70" s="100">
        <v>10</v>
      </c>
      <c r="C70" s="101" t="s">
        <v>230</v>
      </c>
      <c r="D70" s="101">
        <v>16</v>
      </c>
      <c r="E70" s="345" t="s">
        <v>591</v>
      </c>
      <c r="F70" s="358" t="s">
        <v>157</v>
      </c>
      <c r="G70" s="359"/>
      <c r="H70" s="360"/>
      <c r="I70" s="358" t="s">
        <v>24</v>
      </c>
      <c r="J70" s="359"/>
      <c r="K70" s="373"/>
      <c r="L70" s="344" t="s">
        <v>124</v>
      </c>
      <c r="M70" s="299"/>
      <c r="N70" s="299"/>
      <c r="O70" s="147">
        <v>16</v>
      </c>
      <c r="P70" s="376" t="s">
        <v>38</v>
      </c>
      <c r="Q70" s="377"/>
      <c r="R70" s="378"/>
      <c r="S70" s="146">
        <f>SUM(T70:W70)</f>
        <v>4</v>
      </c>
      <c r="T70" s="146">
        <v>2</v>
      </c>
      <c r="U70" s="146"/>
      <c r="V70" s="146">
        <v>2</v>
      </c>
      <c r="W70" s="146"/>
      <c r="X70" s="146">
        <v>14</v>
      </c>
      <c r="Y70" s="146">
        <v>21</v>
      </c>
      <c r="Z70" s="329">
        <f>X70-Y70</f>
        <v>-7</v>
      </c>
      <c r="AA70" s="330">
        <f>T70*3+U70</f>
        <v>6</v>
      </c>
    </row>
    <row r="71" spans="2:27" ht="15" customHeight="1" thickBot="1">
      <c r="B71" s="100">
        <v>10</v>
      </c>
      <c r="C71" s="101" t="s">
        <v>231</v>
      </c>
      <c r="D71" s="101">
        <v>17</v>
      </c>
      <c r="E71" s="346" t="s">
        <v>592</v>
      </c>
      <c r="F71" s="361" t="s">
        <v>37</v>
      </c>
      <c r="G71" s="362"/>
      <c r="H71" s="363"/>
      <c r="I71" s="361" t="s">
        <v>18</v>
      </c>
      <c r="J71" s="362"/>
      <c r="K71" s="374"/>
      <c r="L71" s="344" t="s">
        <v>166</v>
      </c>
      <c r="M71" s="299"/>
      <c r="N71" s="299"/>
      <c r="O71" s="147">
        <v>17</v>
      </c>
      <c r="P71" s="376" t="s">
        <v>544</v>
      </c>
      <c r="Q71" s="377"/>
      <c r="R71" s="378"/>
      <c r="S71" s="146">
        <f aca="true" t="shared" si="15" ref="S71:S90">SUM(T71:W71)</f>
        <v>4</v>
      </c>
      <c r="T71" s="146">
        <v>2</v>
      </c>
      <c r="U71" s="146">
        <v>1</v>
      </c>
      <c r="V71" s="146">
        <v>1</v>
      </c>
      <c r="W71" s="146"/>
      <c r="X71" s="146">
        <v>23</v>
      </c>
      <c r="Y71" s="146">
        <v>14</v>
      </c>
      <c r="Z71" s="329">
        <f aca="true" t="shared" si="16" ref="Z71:Z90">X71-Y71</f>
        <v>9</v>
      </c>
      <c r="AA71" s="330">
        <f aca="true" t="shared" si="17" ref="AA71:AA90">T71*3+U71</f>
        <v>7</v>
      </c>
    </row>
    <row r="72" spans="2:27" ht="15" customHeight="1" thickBot="1">
      <c r="B72" s="139">
        <v>10</v>
      </c>
      <c r="C72" s="140" t="s">
        <v>231</v>
      </c>
      <c r="D72" s="140">
        <v>18</v>
      </c>
      <c r="E72" s="347" t="s">
        <v>593</v>
      </c>
      <c r="F72" s="364" t="s">
        <v>13</v>
      </c>
      <c r="G72" s="365"/>
      <c r="H72" s="366"/>
      <c r="I72" s="364" t="s">
        <v>60</v>
      </c>
      <c r="J72" s="365"/>
      <c r="K72" s="375"/>
      <c r="L72" s="348" t="s">
        <v>25</v>
      </c>
      <c r="M72" s="299"/>
      <c r="N72" s="299"/>
      <c r="O72" s="147">
        <v>18</v>
      </c>
      <c r="P72" s="376" t="s">
        <v>33</v>
      </c>
      <c r="Q72" s="377"/>
      <c r="R72" s="378"/>
      <c r="S72" s="146">
        <f t="shared" si="15"/>
        <v>4</v>
      </c>
      <c r="T72" s="146">
        <v>2</v>
      </c>
      <c r="U72" s="146">
        <v>1</v>
      </c>
      <c r="V72" s="146">
        <v>1</v>
      </c>
      <c r="W72" s="146"/>
      <c r="X72" s="146">
        <v>28</v>
      </c>
      <c r="Y72" s="146">
        <v>21</v>
      </c>
      <c r="Z72" s="329">
        <f t="shared" si="16"/>
        <v>7</v>
      </c>
      <c r="AA72" s="330">
        <f t="shared" si="17"/>
        <v>7</v>
      </c>
    </row>
    <row r="73" spans="2:27" ht="15" customHeight="1" thickBot="1">
      <c r="B73" s="137">
        <v>11</v>
      </c>
      <c r="C73" s="138" t="s">
        <v>232</v>
      </c>
      <c r="D73" s="138">
        <v>19</v>
      </c>
      <c r="E73" s="341" t="s">
        <v>646</v>
      </c>
      <c r="F73" s="646" t="s">
        <v>16</v>
      </c>
      <c r="G73" s="647"/>
      <c r="H73" s="648"/>
      <c r="I73" s="417" t="s">
        <v>569</v>
      </c>
      <c r="J73" s="407"/>
      <c r="K73" s="408"/>
      <c r="L73" s="342" t="s">
        <v>126</v>
      </c>
      <c r="M73" s="299"/>
      <c r="N73" s="299"/>
      <c r="O73" s="147">
        <v>19</v>
      </c>
      <c r="P73" s="376" t="s">
        <v>510</v>
      </c>
      <c r="Q73" s="377"/>
      <c r="R73" s="378"/>
      <c r="S73" s="146">
        <f t="shared" si="15"/>
        <v>4</v>
      </c>
      <c r="T73" s="146">
        <v>4</v>
      </c>
      <c r="U73" s="146"/>
      <c r="V73" s="146"/>
      <c r="W73" s="146"/>
      <c r="X73" s="146">
        <v>26</v>
      </c>
      <c r="Y73" s="146">
        <v>9</v>
      </c>
      <c r="Z73" s="329">
        <f t="shared" si="16"/>
        <v>17</v>
      </c>
      <c r="AA73" s="330">
        <f t="shared" si="17"/>
        <v>12</v>
      </c>
    </row>
    <row r="74" spans="2:27" ht="15" customHeight="1" thickBot="1">
      <c r="B74" s="100">
        <v>11</v>
      </c>
      <c r="C74" s="101" t="s">
        <v>232</v>
      </c>
      <c r="D74" s="101">
        <v>20</v>
      </c>
      <c r="E74" s="343" t="s">
        <v>647</v>
      </c>
      <c r="F74" s="649" t="s">
        <v>57</v>
      </c>
      <c r="G74" s="650"/>
      <c r="H74" s="651"/>
      <c r="I74" s="418" t="s">
        <v>32</v>
      </c>
      <c r="J74" s="409"/>
      <c r="K74" s="410"/>
      <c r="L74" s="344" t="s">
        <v>218</v>
      </c>
      <c r="M74" s="299"/>
      <c r="N74" s="299"/>
      <c r="O74" s="147">
        <v>20</v>
      </c>
      <c r="P74" s="376" t="s">
        <v>157</v>
      </c>
      <c r="Q74" s="377"/>
      <c r="R74" s="378"/>
      <c r="S74" s="146">
        <f t="shared" si="15"/>
        <v>4</v>
      </c>
      <c r="T74" s="146">
        <v>3</v>
      </c>
      <c r="U74" s="146"/>
      <c r="V74" s="146">
        <v>1</v>
      </c>
      <c r="W74" s="146"/>
      <c r="X74" s="146">
        <v>28</v>
      </c>
      <c r="Y74" s="146">
        <v>20</v>
      </c>
      <c r="Z74" s="329">
        <f t="shared" si="16"/>
        <v>8</v>
      </c>
      <c r="AA74" s="330">
        <f t="shared" si="17"/>
        <v>9</v>
      </c>
    </row>
    <row r="75" spans="2:27" ht="15.75" customHeight="1" thickBot="1">
      <c r="B75" s="100">
        <v>11</v>
      </c>
      <c r="C75" s="101" t="s">
        <v>232</v>
      </c>
      <c r="D75" s="101">
        <v>21</v>
      </c>
      <c r="E75" s="343" t="s">
        <v>648</v>
      </c>
      <c r="F75" s="405" t="s">
        <v>58</v>
      </c>
      <c r="G75" s="405"/>
      <c r="H75" s="405"/>
      <c r="I75" s="418" t="s">
        <v>576</v>
      </c>
      <c r="J75" s="409"/>
      <c r="K75" s="410"/>
      <c r="L75" s="344" t="s">
        <v>30</v>
      </c>
      <c r="M75" s="299"/>
      <c r="N75" s="299"/>
      <c r="O75" s="147">
        <v>21</v>
      </c>
      <c r="P75" s="376" t="s">
        <v>531</v>
      </c>
      <c r="Q75" s="377"/>
      <c r="R75" s="378"/>
      <c r="S75" s="146">
        <f t="shared" si="15"/>
        <v>4</v>
      </c>
      <c r="T75" s="146">
        <v>1</v>
      </c>
      <c r="U75" s="146">
        <v>1</v>
      </c>
      <c r="V75" s="146">
        <v>2</v>
      </c>
      <c r="W75" s="146"/>
      <c r="X75" s="146">
        <v>13</v>
      </c>
      <c r="Y75" s="146">
        <v>21</v>
      </c>
      <c r="Z75" s="329">
        <f t="shared" si="16"/>
        <v>-8</v>
      </c>
      <c r="AA75" s="330">
        <f t="shared" si="17"/>
        <v>4</v>
      </c>
    </row>
    <row r="76" spans="2:27" ht="15.75" thickBot="1">
      <c r="B76" s="100">
        <v>11</v>
      </c>
      <c r="C76" s="101" t="s">
        <v>232</v>
      </c>
      <c r="D76" s="101">
        <v>22</v>
      </c>
      <c r="E76" s="343" t="s">
        <v>649</v>
      </c>
      <c r="F76" s="405" t="s">
        <v>578</v>
      </c>
      <c r="G76" s="405"/>
      <c r="H76" s="405"/>
      <c r="I76" s="418" t="s">
        <v>53</v>
      </c>
      <c r="J76" s="409"/>
      <c r="K76" s="410"/>
      <c r="L76" s="344" t="s">
        <v>126</v>
      </c>
      <c r="M76" s="299"/>
      <c r="N76" s="299"/>
      <c r="O76" s="147">
        <v>22</v>
      </c>
      <c r="P76" s="376" t="s">
        <v>565</v>
      </c>
      <c r="Q76" s="377"/>
      <c r="R76" s="378"/>
      <c r="S76" s="146">
        <f t="shared" si="15"/>
        <v>4</v>
      </c>
      <c r="T76" s="146">
        <v>1</v>
      </c>
      <c r="U76" s="146">
        <v>1</v>
      </c>
      <c r="V76" s="146">
        <v>2</v>
      </c>
      <c r="W76" s="146"/>
      <c r="X76" s="146">
        <v>18</v>
      </c>
      <c r="Y76" s="146">
        <v>20</v>
      </c>
      <c r="Z76" s="329">
        <f t="shared" si="16"/>
        <v>-2</v>
      </c>
      <c r="AA76" s="330">
        <f t="shared" si="17"/>
        <v>4</v>
      </c>
    </row>
    <row r="77" spans="2:27" ht="15.75" thickBot="1">
      <c r="B77" s="100">
        <v>11</v>
      </c>
      <c r="C77" s="101" t="s">
        <v>233</v>
      </c>
      <c r="D77" s="101">
        <v>23</v>
      </c>
      <c r="E77" s="345" t="s">
        <v>650</v>
      </c>
      <c r="F77" s="652" t="s">
        <v>42</v>
      </c>
      <c r="G77" s="653"/>
      <c r="H77" s="654"/>
      <c r="I77" s="419" t="s">
        <v>570</v>
      </c>
      <c r="J77" s="411"/>
      <c r="K77" s="412"/>
      <c r="L77" s="344" t="s">
        <v>664</v>
      </c>
      <c r="M77" s="299"/>
      <c r="N77" s="299"/>
      <c r="O77" s="147">
        <v>23</v>
      </c>
      <c r="P77" s="376" t="s">
        <v>562</v>
      </c>
      <c r="Q77" s="377"/>
      <c r="R77" s="378"/>
      <c r="S77" s="334">
        <f t="shared" si="15"/>
        <v>4</v>
      </c>
      <c r="T77" s="334">
        <v>2</v>
      </c>
      <c r="U77" s="334"/>
      <c r="V77" s="334"/>
      <c r="W77" s="334">
        <v>2</v>
      </c>
      <c r="X77" s="334">
        <v>17</v>
      </c>
      <c r="Y77" s="334">
        <v>25</v>
      </c>
      <c r="Z77" s="329">
        <f t="shared" si="16"/>
        <v>-8</v>
      </c>
      <c r="AA77" s="330">
        <f t="shared" si="17"/>
        <v>6</v>
      </c>
    </row>
    <row r="78" spans="2:27" ht="15" customHeight="1" thickBot="1">
      <c r="B78" s="100">
        <v>11</v>
      </c>
      <c r="C78" s="101" t="s">
        <v>233</v>
      </c>
      <c r="D78" s="101">
        <v>24</v>
      </c>
      <c r="E78" s="345" t="s">
        <v>651</v>
      </c>
      <c r="F78" s="643" t="s">
        <v>11</v>
      </c>
      <c r="G78" s="644"/>
      <c r="H78" s="645"/>
      <c r="I78" s="419" t="s">
        <v>541</v>
      </c>
      <c r="J78" s="411"/>
      <c r="K78" s="412"/>
      <c r="L78" s="344" t="s">
        <v>59</v>
      </c>
      <c r="M78" s="299"/>
      <c r="N78" s="299"/>
      <c r="O78" s="147">
        <v>24</v>
      </c>
      <c r="P78" s="376" t="s">
        <v>501</v>
      </c>
      <c r="Q78" s="377"/>
      <c r="R78" s="378"/>
      <c r="S78" s="334">
        <f t="shared" si="15"/>
        <v>4</v>
      </c>
      <c r="T78" s="334">
        <v>3</v>
      </c>
      <c r="U78" s="334">
        <v>1</v>
      </c>
      <c r="V78" s="334"/>
      <c r="W78" s="334"/>
      <c r="X78" s="334">
        <v>23</v>
      </c>
      <c r="Y78" s="334">
        <v>11</v>
      </c>
      <c r="Z78" s="329">
        <f t="shared" si="16"/>
        <v>12</v>
      </c>
      <c r="AA78" s="330">
        <f t="shared" si="17"/>
        <v>10</v>
      </c>
    </row>
    <row r="79" spans="2:27" ht="15" customHeight="1" thickBot="1">
      <c r="B79" s="100">
        <v>11</v>
      </c>
      <c r="C79" s="101" t="s">
        <v>233</v>
      </c>
      <c r="D79" s="101">
        <v>25</v>
      </c>
      <c r="E79" s="345" t="s">
        <v>652</v>
      </c>
      <c r="F79" s="643" t="s">
        <v>40</v>
      </c>
      <c r="G79" s="644"/>
      <c r="H79" s="645"/>
      <c r="I79" s="419" t="s">
        <v>38</v>
      </c>
      <c r="J79" s="411"/>
      <c r="K79" s="412"/>
      <c r="L79" s="344" t="s">
        <v>218</v>
      </c>
      <c r="M79" s="299"/>
      <c r="N79" s="299"/>
      <c r="O79" s="147">
        <v>25</v>
      </c>
      <c r="P79" s="376" t="s">
        <v>566</v>
      </c>
      <c r="Q79" s="377"/>
      <c r="R79" s="378"/>
      <c r="S79" s="146">
        <f t="shared" si="15"/>
        <v>4</v>
      </c>
      <c r="T79" s="146">
        <v>2</v>
      </c>
      <c r="U79" s="146">
        <v>1</v>
      </c>
      <c r="V79" s="146">
        <v>1</v>
      </c>
      <c r="W79" s="146"/>
      <c r="X79" s="146">
        <v>20</v>
      </c>
      <c r="Y79" s="146">
        <v>18</v>
      </c>
      <c r="Z79" s="329">
        <f t="shared" si="16"/>
        <v>2</v>
      </c>
      <c r="AA79" s="330">
        <f t="shared" si="17"/>
        <v>7</v>
      </c>
    </row>
    <row r="80" spans="2:27" ht="15" customHeight="1" thickBot="1">
      <c r="B80" s="100">
        <v>11</v>
      </c>
      <c r="C80" s="101" t="s">
        <v>233</v>
      </c>
      <c r="D80" s="101">
        <v>26</v>
      </c>
      <c r="E80" s="345" t="s">
        <v>653</v>
      </c>
      <c r="F80" s="643" t="s">
        <v>44</v>
      </c>
      <c r="G80" s="644"/>
      <c r="H80" s="645"/>
      <c r="I80" s="419" t="s">
        <v>19</v>
      </c>
      <c r="J80" s="411"/>
      <c r="K80" s="412"/>
      <c r="L80" s="344" t="s">
        <v>14</v>
      </c>
      <c r="M80" s="299"/>
      <c r="N80" s="299"/>
      <c r="O80" s="147">
        <v>26</v>
      </c>
      <c r="P80" s="376" t="s">
        <v>27</v>
      </c>
      <c r="Q80" s="377"/>
      <c r="R80" s="378"/>
      <c r="S80" s="146">
        <f t="shared" si="15"/>
        <v>4</v>
      </c>
      <c r="T80" s="146">
        <v>2</v>
      </c>
      <c r="U80" s="146"/>
      <c r="V80" s="146">
        <v>2</v>
      </c>
      <c r="W80" s="146"/>
      <c r="X80" s="146">
        <v>22</v>
      </c>
      <c r="Y80" s="146">
        <v>16</v>
      </c>
      <c r="Z80" s="329">
        <f t="shared" si="16"/>
        <v>6</v>
      </c>
      <c r="AA80" s="330">
        <f t="shared" si="17"/>
        <v>6</v>
      </c>
    </row>
    <row r="81" spans="2:27" ht="15.75" customHeight="1" thickBot="1">
      <c r="B81" s="100">
        <v>11</v>
      </c>
      <c r="C81" s="101" t="s">
        <v>234</v>
      </c>
      <c r="D81" s="101">
        <v>27</v>
      </c>
      <c r="E81" s="404" t="s">
        <v>654</v>
      </c>
      <c r="F81" s="406" t="s">
        <v>35</v>
      </c>
      <c r="G81" s="406"/>
      <c r="H81" s="406"/>
      <c r="I81" s="420" t="s">
        <v>33</v>
      </c>
      <c r="J81" s="409"/>
      <c r="K81" s="410"/>
      <c r="L81" s="344" t="s">
        <v>119</v>
      </c>
      <c r="M81" s="299"/>
      <c r="N81" s="299"/>
      <c r="O81" s="147">
        <v>27</v>
      </c>
      <c r="P81" s="376" t="s">
        <v>284</v>
      </c>
      <c r="Q81" s="377"/>
      <c r="R81" s="378"/>
      <c r="S81" s="146">
        <f t="shared" si="15"/>
        <v>4</v>
      </c>
      <c r="T81" s="146"/>
      <c r="U81" s="146"/>
      <c r="V81" s="146"/>
      <c r="W81" s="146">
        <v>4</v>
      </c>
      <c r="X81" s="146"/>
      <c r="Y81" s="146">
        <v>9</v>
      </c>
      <c r="Z81" s="329">
        <f t="shared" si="16"/>
        <v>-9</v>
      </c>
      <c r="AA81" s="330">
        <f t="shared" si="17"/>
        <v>0</v>
      </c>
    </row>
    <row r="82" spans="2:27" ht="15.75" customHeight="1" thickBot="1">
      <c r="B82" s="100">
        <v>11</v>
      </c>
      <c r="C82" s="101" t="s">
        <v>234</v>
      </c>
      <c r="D82" s="101">
        <v>28</v>
      </c>
      <c r="E82" s="343" t="s">
        <v>655</v>
      </c>
      <c r="F82" s="405" t="s">
        <v>531</v>
      </c>
      <c r="G82" s="405"/>
      <c r="H82" s="405"/>
      <c r="I82" s="418" t="s">
        <v>48</v>
      </c>
      <c r="J82" s="409"/>
      <c r="K82" s="410"/>
      <c r="L82" s="344" t="s">
        <v>59</v>
      </c>
      <c r="M82" s="299"/>
      <c r="N82" s="299"/>
      <c r="O82" s="147">
        <v>28</v>
      </c>
      <c r="P82" s="376" t="s">
        <v>154</v>
      </c>
      <c r="Q82" s="377"/>
      <c r="R82" s="378"/>
      <c r="S82" s="146">
        <f t="shared" si="15"/>
        <v>4</v>
      </c>
      <c r="T82" s="146"/>
      <c r="U82" s="146"/>
      <c r="V82" s="146"/>
      <c r="W82" s="146">
        <v>4</v>
      </c>
      <c r="X82" s="146"/>
      <c r="Y82" s="146">
        <v>9</v>
      </c>
      <c r="Z82" s="329">
        <f t="shared" si="16"/>
        <v>-9</v>
      </c>
      <c r="AA82" s="330">
        <f t="shared" si="17"/>
        <v>0</v>
      </c>
    </row>
    <row r="83" spans="2:27" ht="15" customHeight="1" thickBot="1">
      <c r="B83" s="100">
        <v>11</v>
      </c>
      <c r="C83" s="101" t="s">
        <v>234</v>
      </c>
      <c r="D83" s="101">
        <v>29</v>
      </c>
      <c r="E83" s="343" t="s">
        <v>656</v>
      </c>
      <c r="F83" s="405" t="s">
        <v>586</v>
      </c>
      <c r="G83" s="405"/>
      <c r="H83" s="405"/>
      <c r="I83" s="418" t="s">
        <v>544</v>
      </c>
      <c r="J83" s="409"/>
      <c r="K83" s="410"/>
      <c r="L83" s="344" t="s">
        <v>75</v>
      </c>
      <c r="M83" s="299"/>
      <c r="N83" s="299"/>
      <c r="O83" s="147">
        <v>29</v>
      </c>
      <c r="P83" s="376" t="s">
        <v>505</v>
      </c>
      <c r="Q83" s="377"/>
      <c r="R83" s="378"/>
      <c r="S83" s="146">
        <f t="shared" si="15"/>
        <v>4</v>
      </c>
      <c r="T83" s="146">
        <v>1</v>
      </c>
      <c r="U83" s="146"/>
      <c r="V83" s="146">
        <v>3</v>
      </c>
      <c r="W83" s="146"/>
      <c r="X83" s="146">
        <v>15</v>
      </c>
      <c r="Y83" s="146">
        <v>24</v>
      </c>
      <c r="Z83" s="329">
        <f t="shared" si="16"/>
        <v>-9</v>
      </c>
      <c r="AA83" s="330">
        <f t="shared" si="17"/>
        <v>3</v>
      </c>
    </row>
    <row r="84" spans="2:27" ht="15" customHeight="1" thickBot="1">
      <c r="B84" s="100">
        <v>11</v>
      </c>
      <c r="C84" s="101" t="s">
        <v>234</v>
      </c>
      <c r="D84" s="101">
        <v>30</v>
      </c>
      <c r="E84" s="343" t="s">
        <v>657</v>
      </c>
      <c r="F84" s="649" t="s">
        <v>590</v>
      </c>
      <c r="G84" s="650"/>
      <c r="H84" s="651"/>
      <c r="I84" s="418" t="s">
        <v>157</v>
      </c>
      <c r="J84" s="409"/>
      <c r="K84" s="410"/>
      <c r="L84" s="344" t="s">
        <v>68</v>
      </c>
      <c r="M84" s="299"/>
      <c r="N84" s="299"/>
      <c r="O84" s="147">
        <v>30</v>
      </c>
      <c r="P84" s="376" t="s">
        <v>543</v>
      </c>
      <c r="Q84" s="377"/>
      <c r="R84" s="378"/>
      <c r="S84" s="146">
        <f t="shared" si="15"/>
        <v>4</v>
      </c>
      <c r="T84" s="146">
        <v>2</v>
      </c>
      <c r="U84" s="146"/>
      <c r="V84" s="146">
        <v>2</v>
      </c>
      <c r="W84" s="146"/>
      <c r="X84" s="146">
        <v>16</v>
      </c>
      <c r="Y84" s="146">
        <v>13</v>
      </c>
      <c r="Z84" s="329">
        <f t="shared" si="16"/>
        <v>3</v>
      </c>
      <c r="AA84" s="330">
        <f t="shared" si="17"/>
        <v>6</v>
      </c>
    </row>
    <row r="85" spans="2:27" ht="15" customHeight="1" thickBot="1">
      <c r="B85" s="100">
        <v>11</v>
      </c>
      <c r="C85" s="101" t="s">
        <v>235</v>
      </c>
      <c r="D85" s="101">
        <v>31</v>
      </c>
      <c r="E85" s="345" t="s">
        <v>658</v>
      </c>
      <c r="F85" s="643" t="s">
        <v>27</v>
      </c>
      <c r="G85" s="644"/>
      <c r="H85" s="645"/>
      <c r="I85" s="419" t="s">
        <v>502</v>
      </c>
      <c r="J85" s="411"/>
      <c r="K85" s="412"/>
      <c r="L85" s="344" t="s">
        <v>117</v>
      </c>
      <c r="M85" s="299"/>
      <c r="N85" s="299"/>
      <c r="O85" s="147">
        <v>31</v>
      </c>
      <c r="P85" s="376" t="s">
        <v>502</v>
      </c>
      <c r="Q85" s="377"/>
      <c r="R85" s="378"/>
      <c r="S85" s="146">
        <f t="shared" si="15"/>
        <v>4</v>
      </c>
      <c r="T85" s="146">
        <v>2</v>
      </c>
      <c r="U85" s="146"/>
      <c r="V85" s="146">
        <v>2</v>
      </c>
      <c r="W85" s="146"/>
      <c r="X85" s="146">
        <v>18</v>
      </c>
      <c r="Y85" s="146">
        <v>23</v>
      </c>
      <c r="Z85" s="329">
        <f t="shared" si="16"/>
        <v>-5</v>
      </c>
      <c r="AA85" s="330">
        <f t="shared" si="17"/>
        <v>6</v>
      </c>
    </row>
    <row r="86" spans="2:27" ht="15" customHeight="1" thickBot="1">
      <c r="B86" s="100">
        <v>11</v>
      </c>
      <c r="C86" s="101" t="s">
        <v>235</v>
      </c>
      <c r="D86" s="101">
        <v>32</v>
      </c>
      <c r="E86" s="345" t="s">
        <v>659</v>
      </c>
      <c r="F86" s="643" t="s">
        <v>154</v>
      </c>
      <c r="G86" s="644"/>
      <c r="H86" s="645"/>
      <c r="I86" s="419" t="s">
        <v>543</v>
      </c>
      <c r="J86" s="411"/>
      <c r="K86" s="412"/>
      <c r="L86" s="344" t="s">
        <v>25</v>
      </c>
      <c r="M86" s="299"/>
      <c r="N86" s="299"/>
      <c r="O86" s="147">
        <v>32</v>
      </c>
      <c r="P86" s="376" t="s">
        <v>497</v>
      </c>
      <c r="Q86" s="377"/>
      <c r="R86" s="378"/>
      <c r="S86" s="146">
        <f t="shared" si="15"/>
        <v>4</v>
      </c>
      <c r="T86" s="146">
        <v>1</v>
      </c>
      <c r="U86" s="146"/>
      <c r="V86" s="146">
        <v>3</v>
      </c>
      <c r="W86" s="146"/>
      <c r="X86" s="146">
        <v>9</v>
      </c>
      <c r="Y86" s="146">
        <v>23</v>
      </c>
      <c r="Z86" s="329">
        <f t="shared" si="16"/>
        <v>-14</v>
      </c>
      <c r="AA86" s="330">
        <f t="shared" si="17"/>
        <v>3</v>
      </c>
    </row>
    <row r="87" spans="2:27" ht="15.75" customHeight="1" thickBot="1">
      <c r="B87" s="100">
        <v>11</v>
      </c>
      <c r="C87" s="101" t="s">
        <v>235</v>
      </c>
      <c r="D87" s="101">
        <v>33</v>
      </c>
      <c r="E87" s="345" t="s">
        <v>660</v>
      </c>
      <c r="F87" s="643" t="s">
        <v>585</v>
      </c>
      <c r="G87" s="644"/>
      <c r="H87" s="645"/>
      <c r="I87" s="419" t="s">
        <v>588</v>
      </c>
      <c r="J87" s="411"/>
      <c r="K87" s="412"/>
      <c r="L87" s="344" t="s">
        <v>25</v>
      </c>
      <c r="M87" s="299"/>
      <c r="N87" s="299"/>
      <c r="O87" s="147">
        <v>33</v>
      </c>
      <c r="P87" s="376" t="s">
        <v>506</v>
      </c>
      <c r="Q87" s="377"/>
      <c r="R87" s="378"/>
      <c r="S87" s="146">
        <f t="shared" si="15"/>
        <v>2</v>
      </c>
      <c r="T87" s="146">
        <v>1</v>
      </c>
      <c r="U87" s="146">
        <v>1</v>
      </c>
      <c r="V87" s="146"/>
      <c r="W87" s="146"/>
      <c r="X87" s="146">
        <v>18</v>
      </c>
      <c r="Y87" s="146">
        <v>9</v>
      </c>
      <c r="Z87" s="329">
        <f t="shared" si="16"/>
        <v>9</v>
      </c>
      <c r="AA87" s="330">
        <f t="shared" si="17"/>
        <v>4</v>
      </c>
    </row>
    <row r="88" spans="2:27" ht="15.75" thickBot="1">
      <c r="B88" s="100">
        <v>11</v>
      </c>
      <c r="C88" s="101" t="s">
        <v>235</v>
      </c>
      <c r="D88" s="101">
        <v>34</v>
      </c>
      <c r="E88" s="345" t="s">
        <v>661</v>
      </c>
      <c r="F88" s="643" t="s">
        <v>501</v>
      </c>
      <c r="G88" s="644"/>
      <c r="H88" s="645"/>
      <c r="I88" s="419" t="s">
        <v>24</v>
      </c>
      <c r="J88" s="411"/>
      <c r="K88" s="412"/>
      <c r="L88" s="344" t="s">
        <v>51</v>
      </c>
      <c r="M88" s="299"/>
      <c r="N88" s="299"/>
      <c r="O88" s="147">
        <v>34</v>
      </c>
      <c r="P88" s="376" t="s">
        <v>13</v>
      </c>
      <c r="Q88" s="377"/>
      <c r="R88" s="378"/>
      <c r="S88" s="146">
        <f t="shared" si="15"/>
        <v>2</v>
      </c>
      <c r="T88" s="146"/>
      <c r="U88" s="146"/>
      <c r="V88" s="146"/>
      <c r="W88" s="146">
        <v>2</v>
      </c>
      <c r="X88" s="146"/>
      <c r="Y88" s="146">
        <v>6</v>
      </c>
      <c r="Z88" s="329">
        <f t="shared" si="16"/>
        <v>-6</v>
      </c>
      <c r="AA88" s="330">
        <f t="shared" si="17"/>
        <v>0</v>
      </c>
    </row>
    <row r="89" spans="2:27" ht="15.75" thickBot="1">
      <c r="B89" s="100">
        <v>11</v>
      </c>
      <c r="C89" s="101" t="s">
        <v>236</v>
      </c>
      <c r="D89" s="101">
        <v>35</v>
      </c>
      <c r="E89" s="346" t="s">
        <v>662</v>
      </c>
      <c r="F89" s="637" t="s">
        <v>37</v>
      </c>
      <c r="G89" s="638"/>
      <c r="H89" s="639"/>
      <c r="I89" s="421" t="s">
        <v>60</v>
      </c>
      <c r="J89" s="413"/>
      <c r="K89" s="414"/>
      <c r="L89" s="344" t="s">
        <v>268</v>
      </c>
      <c r="M89" s="299"/>
      <c r="N89" s="299"/>
      <c r="O89" s="147">
        <v>35</v>
      </c>
      <c r="P89" s="376" t="s">
        <v>509</v>
      </c>
      <c r="Q89" s="377"/>
      <c r="R89" s="378"/>
      <c r="S89" s="146">
        <f t="shared" si="15"/>
        <v>0</v>
      </c>
      <c r="T89" s="146"/>
      <c r="U89" s="146"/>
      <c r="V89" s="146"/>
      <c r="W89" s="146"/>
      <c r="X89" s="146"/>
      <c r="Y89" s="146"/>
      <c r="Z89" s="329">
        <f t="shared" si="16"/>
        <v>0</v>
      </c>
      <c r="AA89" s="330">
        <f t="shared" si="17"/>
        <v>0</v>
      </c>
    </row>
    <row r="90" spans="2:27" ht="15.75" customHeight="1" thickBot="1">
      <c r="B90" s="125">
        <v>11</v>
      </c>
      <c r="C90" s="140" t="s">
        <v>237</v>
      </c>
      <c r="D90" s="140">
        <v>36</v>
      </c>
      <c r="E90" s="347" t="s">
        <v>663</v>
      </c>
      <c r="F90" s="640" t="s">
        <v>18</v>
      </c>
      <c r="G90" s="641"/>
      <c r="H90" s="642"/>
      <c r="I90" s="422" t="s">
        <v>13</v>
      </c>
      <c r="J90" s="415"/>
      <c r="K90" s="416"/>
      <c r="L90" s="348" t="s">
        <v>14</v>
      </c>
      <c r="M90" s="299"/>
      <c r="N90" s="299"/>
      <c r="O90" s="148">
        <v>36</v>
      </c>
      <c r="P90" s="376" t="s">
        <v>60</v>
      </c>
      <c r="Q90" s="377"/>
      <c r="R90" s="378"/>
      <c r="S90" s="146">
        <f t="shared" si="15"/>
        <v>2</v>
      </c>
      <c r="T90" s="146">
        <v>1</v>
      </c>
      <c r="U90" s="146">
        <v>1</v>
      </c>
      <c r="V90" s="146"/>
      <c r="W90" s="146"/>
      <c r="X90" s="146">
        <v>10</v>
      </c>
      <c r="Y90" s="146">
        <v>7</v>
      </c>
      <c r="Z90" s="329">
        <f t="shared" si="16"/>
        <v>3</v>
      </c>
      <c r="AA90" s="330">
        <f t="shared" si="17"/>
        <v>4</v>
      </c>
    </row>
    <row r="91" spans="2:27" ht="15" customHeight="1" thickBot="1">
      <c r="B91" s="151">
        <v>12</v>
      </c>
      <c r="C91" s="137" t="s">
        <v>238</v>
      </c>
      <c r="D91" s="138">
        <v>37</v>
      </c>
      <c r="E91" s="341" t="s">
        <v>665</v>
      </c>
      <c r="F91" s="431" t="s">
        <v>16</v>
      </c>
      <c r="G91" s="407"/>
      <c r="H91" s="408"/>
      <c r="I91" s="427" t="s">
        <v>57</v>
      </c>
      <c r="J91" s="407"/>
      <c r="K91" s="408"/>
      <c r="L91" s="342" t="s">
        <v>538</v>
      </c>
      <c r="M91" s="299"/>
      <c r="N91" s="299"/>
      <c r="O91" s="147">
        <v>37</v>
      </c>
      <c r="P91" s="376" t="s">
        <v>279</v>
      </c>
      <c r="Q91" s="377"/>
      <c r="R91" s="378"/>
      <c r="S91" s="146">
        <f>SUM(T91:W91)</f>
        <v>2</v>
      </c>
      <c r="T91" s="146">
        <v>1</v>
      </c>
      <c r="U91" s="146"/>
      <c r="V91" s="146"/>
      <c r="W91" s="146">
        <v>1</v>
      </c>
      <c r="X91" s="146">
        <v>5</v>
      </c>
      <c r="Y91" s="146">
        <v>11</v>
      </c>
      <c r="Z91" s="329">
        <f>X91-Y91</f>
        <v>-6</v>
      </c>
      <c r="AA91" s="330">
        <f>T91*3+U91</f>
        <v>3</v>
      </c>
    </row>
    <row r="92" spans="2:27" ht="15" customHeight="1" thickBot="1">
      <c r="B92" s="152">
        <v>12</v>
      </c>
      <c r="C92" s="100" t="s">
        <v>238</v>
      </c>
      <c r="D92" s="101">
        <v>38</v>
      </c>
      <c r="E92" s="343" t="s">
        <v>666</v>
      </c>
      <c r="F92" s="405" t="s">
        <v>58</v>
      </c>
      <c r="G92" s="409"/>
      <c r="H92" s="410"/>
      <c r="I92" s="428" t="s">
        <v>578</v>
      </c>
      <c r="J92" s="409"/>
      <c r="K92" s="410"/>
      <c r="L92" s="344" t="s">
        <v>17</v>
      </c>
      <c r="M92" s="299"/>
      <c r="N92" s="299"/>
      <c r="O92" s="148">
        <v>38</v>
      </c>
      <c r="P92" s="376" t="s">
        <v>50</v>
      </c>
      <c r="Q92" s="377"/>
      <c r="R92" s="378"/>
      <c r="S92" s="146">
        <f>SUM(T92:W92)</f>
        <v>0</v>
      </c>
      <c r="T92" s="146"/>
      <c r="U92" s="146"/>
      <c r="V92" s="146"/>
      <c r="W92" s="146"/>
      <c r="X92" s="146"/>
      <c r="Y92" s="146"/>
      <c r="Z92" s="329">
        <f>X92-Y92</f>
        <v>0</v>
      </c>
      <c r="AA92" s="330">
        <f>T92*3+U92</f>
        <v>0</v>
      </c>
    </row>
    <row r="93" spans="2:22" ht="15.75" customHeight="1">
      <c r="B93" s="152">
        <v>12</v>
      </c>
      <c r="C93" s="100" t="s">
        <v>239</v>
      </c>
      <c r="D93" s="101">
        <v>39</v>
      </c>
      <c r="E93" s="345" t="s">
        <v>667</v>
      </c>
      <c r="F93" s="432" t="s">
        <v>569</v>
      </c>
      <c r="G93" s="411"/>
      <c r="H93" s="412"/>
      <c r="I93" s="426" t="s">
        <v>32</v>
      </c>
      <c r="J93" s="411"/>
      <c r="K93" s="412"/>
      <c r="L93" s="344" t="s">
        <v>41</v>
      </c>
      <c r="M93" s="299"/>
      <c r="N93" s="299"/>
      <c r="O93" s="145"/>
      <c r="P93" s="145"/>
      <c r="S93" s="299"/>
      <c r="T93" s="299"/>
      <c r="U93" s="299"/>
      <c r="V93" s="299"/>
    </row>
    <row r="94" spans="2:26" ht="15.75" customHeight="1">
      <c r="B94" s="152">
        <v>12</v>
      </c>
      <c r="C94" s="100" t="s">
        <v>239</v>
      </c>
      <c r="D94" s="101">
        <v>40</v>
      </c>
      <c r="E94" s="345" t="s">
        <v>668</v>
      </c>
      <c r="F94" s="432" t="s">
        <v>576</v>
      </c>
      <c r="G94" s="411"/>
      <c r="H94" s="412"/>
      <c r="I94" s="426" t="s">
        <v>53</v>
      </c>
      <c r="J94" s="411"/>
      <c r="K94" s="412"/>
      <c r="L94" s="344" t="s">
        <v>70</v>
      </c>
      <c r="M94" s="299"/>
      <c r="N94" s="299"/>
      <c r="O94" s="145"/>
      <c r="P94" s="145"/>
      <c r="S94" s="299"/>
      <c r="T94" s="425">
        <f>SUM(T55:T92)</f>
        <v>56</v>
      </c>
      <c r="U94" s="425">
        <f>SUM(U55:U92)</f>
        <v>18</v>
      </c>
      <c r="V94" s="425">
        <f>SUM(V55:V92)</f>
        <v>39</v>
      </c>
      <c r="W94" s="425">
        <f>SUM(W55:W92)</f>
        <v>22</v>
      </c>
      <c r="X94">
        <f>SUM(X55:X92)</f>
        <v>539</v>
      </c>
      <c r="Y94" s="396">
        <f>SUM(Y55:Y92)</f>
        <v>539</v>
      </c>
      <c r="Z94" s="396">
        <f>SUM(Z55:Z92)</f>
        <v>0</v>
      </c>
    </row>
    <row r="95" spans="2:22" ht="15" customHeight="1">
      <c r="B95" s="152">
        <v>12</v>
      </c>
      <c r="C95" s="100" t="s">
        <v>240</v>
      </c>
      <c r="D95" s="101">
        <v>41</v>
      </c>
      <c r="E95" s="404" t="s">
        <v>669</v>
      </c>
      <c r="F95" s="433" t="s">
        <v>42</v>
      </c>
      <c r="G95" s="409"/>
      <c r="H95" s="410"/>
      <c r="I95" s="420" t="s">
        <v>541</v>
      </c>
      <c r="J95" s="409"/>
      <c r="K95" s="410"/>
      <c r="L95" s="344" t="s">
        <v>25</v>
      </c>
      <c r="M95" s="299"/>
      <c r="N95" s="299"/>
      <c r="O95" s="145"/>
      <c r="P95" s="145"/>
      <c r="S95" s="299"/>
      <c r="T95" s="299"/>
      <c r="U95" s="299"/>
      <c r="V95" s="299"/>
    </row>
    <row r="96" spans="2:22" ht="15" customHeight="1">
      <c r="B96" s="152">
        <v>12</v>
      </c>
      <c r="C96" s="100" t="s">
        <v>240</v>
      </c>
      <c r="D96" s="101">
        <v>42</v>
      </c>
      <c r="E96" s="343" t="s">
        <v>670</v>
      </c>
      <c r="F96" s="405" t="s">
        <v>40</v>
      </c>
      <c r="G96" s="409"/>
      <c r="H96" s="410"/>
      <c r="I96" s="428" t="s">
        <v>44</v>
      </c>
      <c r="J96" s="409"/>
      <c r="K96" s="410"/>
      <c r="L96" s="344" t="s">
        <v>121</v>
      </c>
      <c r="M96" s="299"/>
      <c r="N96" s="299"/>
      <c r="O96" s="145"/>
      <c r="P96" s="145"/>
      <c r="S96" s="299"/>
      <c r="T96" s="299"/>
      <c r="U96" s="299"/>
      <c r="V96" s="299"/>
    </row>
    <row r="97" spans="2:22" ht="15" customHeight="1">
      <c r="B97" s="152">
        <v>12</v>
      </c>
      <c r="C97" s="100" t="s">
        <v>241</v>
      </c>
      <c r="D97" s="101">
        <v>43</v>
      </c>
      <c r="E97" s="345" t="s">
        <v>671</v>
      </c>
      <c r="F97" s="432" t="s">
        <v>570</v>
      </c>
      <c r="G97" s="411"/>
      <c r="H97" s="412"/>
      <c r="I97" s="426" t="s">
        <v>11</v>
      </c>
      <c r="J97" s="411"/>
      <c r="K97" s="412"/>
      <c r="L97" s="344" t="s">
        <v>25</v>
      </c>
      <c r="M97" s="299"/>
      <c r="N97" s="299"/>
      <c r="O97" s="145"/>
      <c r="P97" s="145"/>
      <c r="S97" s="299"/>
      <c r="T97" s="299"/>
      <c r="U97" s="299"/>
      <c r="V97" s="299"/>
    </row>
    <row r="98" spans="2:22" ht="15" customHeight="1">
      <c r="B98" s="152">
        <v>12</v>
      </c>
      <c r="C98" s="100" t="s">
        <v>241</v>
      </c>
      <c r="D98" s="101">
        <v>44</v>
      </c>
      <c r="E98" s="345" t="s">
        <v>672</v>
      </c>
      <c r="F98" s="432" t="s">
        <v>38</v>
      </c>
      <c r="G98" s="411"/>
      <c r="H98" s="412"/>
      <c r="I98" s="426" t="s">
        <v>19</v>
      </c>
      <c r="J98" s="411"/>
      <c r="K98" s="412"/>
      <c r="L98" s="344" t="s">
        <v>14</v>
      </c>
      <c r="M98" s="299"/>
      <c r="N98" s="299"/>
      <c r="O98" s="145"/>
      <c r="P98" s="145"/>
      <c r="S98" s="299"/>
      <c r="T98" s="299"/>
      <c r="U98" s="299"/>
      <c r="V98" s="299"/>
    </row>
    <row r="99" spans="2:22" ht="15.75" customHeight="1">
      <c r="B99" s="152">
        <v>12</v>
      </c>
      <c r="C99" s="100" t="s">
        <v>242</v>
      </c>
      <c r="D99" s="101">
        <v>45</v>
      </c>
      <c r="E99" s="404" t="s">
        <v>673</v>
      </c>
      <c r="F99" s="406" t="s">
        <v>35</v>
      </c>
      <c r="G99" s="409"/>
      <c r="H99" s="410"/>
      <c r="I99" s="420" t="s">
        <v>48</v>
      </c>
      <c r="J99" s="409"/>
      <c r="K99" s="410"/>
      <c r="L99" s="344" t="s">
        <v>113</v>
      </c>
      <c r="M99" s="299"/>
      <c r="N99" s="299"/>
      <c r="O99" s="145"/>
      <c r="P99" s="145"/>
      <c r="S99" s="299"/>
      <c r="T99" s="299"/>
      <c r="U99" s="299"/>
      <c r="V99" s="299"/>
    </row>
    <row r="100" spans="2:16" ht="15">
      <c r="B100" s="152">
        <v>12</v>
      </c>
      <c r="C100" s="100" t="s">
        <v>242</v>
      </c>
      <c r="D100" s="101">
        <v>46</v>
      </c>
      <c r="E100" s="343" t="s">
        <v>674</v>
      </c>
      <c r="F100" s="405" t="s">
        <v>544</v>
      </c>
      <c r="G100" s="409"/>
      <c r="H100" s="410"/>
      <c r="I100" s="428" t="s">
        <v>590</v>
      </c>
      <c r="J100" s="409"/>
      <c r="K100" s="410"/>
      <c r="L100" s="344" t="s">
        <v>20</v>
      </c>
      <c r="M100" s="141"/>
      <c r="N100" s="142"/>
      <c r="O100" s="145"/>
      <c r="P100" s="145"/>
    </row>
    <row r="101" spans="2:16" ht="15">
      <c r="B101" s="152">
        <v>12</v>
      </c>
      <c r="C101" s="100" t="s">
        <v>243</v>
      </c>
      <c r="D101" s="101">
        <v>47</v>
      </c>
      <c r="E101" s="345" t="s">
        <v>675</v>
      </c>
      <c r="F101" s="432" t="s">
        <v>33</v>
      </c>
      <c r="G101" s="411"/>
      <c r="H101" s="412"/>
      <c r="I101" s="426" t="s">
        <v>531</v>
      </c>
      <c r="J101" s="411"/>
      <c r="K101" s="412"/>
      <c r="L101" s="344" t="s">
        <v>75</v>
      </c>
      <c r="M101" s="141"/>
      <c r="N101" s="142"/>
      <c r="O101" s="145"/>
      <c r="P101" s="145"/>
    </row>
    <row r="102" spans="2:16" ht="15">
      <c r="B102" s="152">
        <v>12</v>
      </c>
      <c r="C102" s="100" t="s">
        <v>243</v>
      </c>
      <c r="D102" s="101">
        <v>48</v>
      </c>
      <c r="E102" s="345" t="s">
        <v>676</v>
      </c>
      <c r="F102" s="432" t="s">
        <v>586</v>
      </c>
      <c r="G102" s="411"/>
      <c r="H102" s="412"/>
      <c r="I102" s="426" t="s">
        <v>157</v>
      </c>
      <c r="J102" s="411"/>
      <c r="K102" s="412"/>
      <c r="L102" s="344" t="s">
        <v>82</v>
      </c>
      <c r="M102" s="141"/>
      <c r="N102" s="142"/>
      <c r="O102" s="145"/>
      <c r="P102" s="145"/>
    </row>
    <row r="103" spans="2:16" ht="15">
      <c r="B103" s="152">
        <v>12</v>
      </c>
      <c r="C103" s="100" t="s">
        <v>244</v>
      </c>
      <c r="D103" s="101">
        <v>49</v>
      </c>
      <c r="E103" s="404" t="s">
        <v>677</v>
      </c>
      <c r="F103" s="406" t="s">
        <v>502</v>
      </c>
      <c r="G103" s="409"/>
      <c r="H103" s="410"/>
      <c r="I103" s="420" t="s">
        <v>543</v>
      </c>
      <c r="J103" s="409"/>
      <c r="K103" s="410"/>
      <c r="L103" s="344" t="s">
        <v>80</v>
      </c>
      <c r="M103" s="141"/>
      <c r="N103" s="142"/>
      <c r="O103" s="145"/>
      <c r="P103" s="145"/>
    </row>
    <row r="104" spans="2:16" ht="15">
      <c r="B104" s="152">
        <v>12</v>
      </c>
      <c r="C104" s="100" t="s">
        <v>244</v>
      </c>
      <c r="D104" s="101">
        <v>50</v>
      </c>
      <c r="E104" s="343" t="s">
        <v>678</v>
      </c>
      <c r="F104" s="405" t="s">
        <v>588</v>
      </c>
      <c r="G104" s="409"/>
      <c r="H104" s="410"/>
      <c r="I104" s="428" t="s">
        <v>501</v>
      </c>
      <c r="J104" s="409"/>
      <c r="K104" s="410"/>
      <c r="L104" s="344" t="s">
        <v>74</v>
      </c>
      <c r="M104" s="141"/>
      <c r="N104" s="142"/>
      <c r="O104" s="145"/>
      <c r="P104" s="145"/>
    </row>
    <row r="105" spans="2:16" ht="15">
      <c r="B105" s="152">
        <v>12</v>
      </c>
      <c r="C105" s="100" t="s">
        <v>245</v>
      </c>
      <c r="D105" s="101">
        <v>51</v>
      </c>
      <c r="E105" s="345" t="s">
        <v>679</v>
      </c>
      <c r="F105" s="432" t="s">
        <v>27</v>
      </c>
      <c r="G105" s="411"/>
      <c r="H105" s="412"/>
      <c r="I105" s="426" t="s">
        <v>154</v>
      </c>
      <c r="J105" s="411"/>
      <c r="K105" s="412"/>
      <c r="L105" s="344" t="s">
        <v>14</v>
      </c>
      <c r="M105" s="141"/>
      <c r="N105" s="142"/>
      <c r="O105" s="145"/>
      <c r="P105" s="145"/>
    </row>
    <row r="106" spans="2:16" ht="15.75" thickBot="1">
      <c r="B106" s="153">
        <v>12</v>
      </c>
      <c r="C106" s="125" t="s">
        <v>245</v>
      </c>
      <c r="D106" s="126">
        <v>52</v>
      </c>
      <c r="E106" s="345" t="s">
        <v>680</v>
      </c>
      <c r="F106" s="432" t="s">
        <v>585</v>
      </c>
      <c r="G106" s="429"/>
      <c r="H106" s="430"/>
      <c r="I106" s="426" t="s">
        <v>24</v>
      </c>
      <c r="J106" s="429"/>
      <c r="K106" s="430"/>
      <c r="L106" s="437" t="s">
        <v>25</v>
      </c>
      <c r="M106" s="141"/>
      <c r="N106" s="142"/>
      <c r="O106" s="145"/>
      <c r="P106" s="145"/>
    </row>
    <row r="107" spans="2:16" ht="15">
      <c r="B107" s="154">
        <v>13</v>
      </c>
      <c r="C107" s="137" t="s">
        <v>246</v>
      </c>
      <c r="D107" s="138">
        <v>53</v>
      </c>
      <c r="E107" s="341" t="s">
        <v>681</v>
      </c>
      <c r="F107" s="431" t="s">
        <v>57</v>
      </c>
      <c r="G107" s="407"/>
      <c r="H107" s="408"/>
      <c r="I107" s="427" t="s">
        <v>58</v>
      </c>
      <c r="J107" s="407"/>
      <c r="K107" s="408"/>
      <c r="L107" s="342" t="s">
        <v>29</v>
      </c>
      <c r="M107" s="141"/>
      <c r="N107" s="142"/>
      <c r="O107" s="145"/>
      <c r="P107" s="145"/>
    </row>
    <row r="108" spans="2:16" ht="15">
      <c r="B108" s="152">
        <v>13</v>
      </c>
      <c r="C108" s="100" t="s">
        <v>247</v>
      </c>
      <c r="D108" s="101">
        <v>54</v>
      </c>
      <c r="E108" s="345" t="s">
        <v>682</v>
      </c>
      <c r="F108" s="432" t="s">
        <v>16</v>
      </c>
      <c r="G108" s="411"/>
      <c r="H108" s="412"/>
      <c r="I108" s="426" t="s">
        <v>578</v>
      </c>
      <c r="J108" s="411"/>
      <c r="K108" s="412"/>
      <c r="L108" s="344" t="s">
        <v>76</v>
      </c>
      <c r="M108" s="141"/>
      <c r="N108" s="142"/>
      <c r="O108" s="145"/>
      <c r="P108" s="145"/>
    </row>
    <row r="109" spans="2:16" ht="15">
      <c r="B109" s="152">
        <v>13</v>
      </c>
      <c r="C109" s="100" t="s">
        <v>248</v>
      </c>
      <c r="D109" s="101">
        <v>55</v>
      </c>
      <c r="E109" s="343" t="s">
        <v>683</v>
      </c>
      <c r="F109" s="405" t="s">
        <v>569</v>
      </c>
      <c r="G109" s="409"/>
      <c r="H109" s="410"/>
      <c r="I109" s="428" t="s">
        <v>53</v>
      </c>
      <c r="J109" s="409"/>
      <c r="K109" s="410"/>
      <c r="L109" s="344" t="s">
        <v>41</v>
      </c>
      <c r="M109" s="141"/>
      <c r="N109" s="142"/>
      <c r="O109" s="145"/>
      <c r="P109" s="145"/>
    </row>
    <row r="110" spans="2:16" ht="15">
      <c r="B110" s="152">
        <v>13</v>
      </c>
      <c r="C110" s="100" t="s">
        <v>249</v>
      </c>
      <c r="D110" s="101">
        <v>56</v>
      </c>
      <c r="E110" s="345" t="s">
        <v>684</v>
      </c>
      <c r="F110" s="432" t="s">
        <v>32</v>
      </c>
      <c r="G110" s="411"/>
      <c r="H110" s="412"/>
      <c r="I110" s="426" t="s">
        <v>576</v>
      </c>
      <c r="J110" s="411"/>
      <c r="K110" s="412"/>
      <c r="L110" s="344" t="s">
        <v>75</v>
      </c>
      <c r="M110" s="141"/>
      <c r="N110" s="142"/>
      <c r="O110" s="145"/>
      <c r="P110" s="145"/>
    </row>
    <row r="111" spans="2:16" ht="15">
      <c r="B111" s="152">
        <v>13</v>
      </c>
      <c r="C111" s="100" t="s">
        <v>250</v>
      </c>
      <c r="D111" s="101">
        <v>57</v>
      </c>
      <c r="E111" s="343" t="s">
        <v>685</v>
      </c>
      <c r="F111" s="405" t="s">
        <v>541</v>
      </c>
      <c r="G111" s="409"/>
      <c r="H111" s="410"/>
      <c r="I111" s="428" t="s">
        <v>44</v>
      </c>
      <c r="J111" s="409"/>
      <c r="K111" s="410"/>
      <c r="L111" s="344" t="s">
        <v>41</v>
      </c>
      <c r="M111" s="141"/>
      <c r="N111" s="142"/>
      <c r="O111" s="145"/>
      <c r="P111" s="145"/>
    </row>
    <row r="112" spans="2:16" ht="15">
      <c r="B112" s="152">
        <v>13</v>
      </c>
      <c r="C112" s="100" t="s">
        <v>251</v>
      </c>
      <c r="D112" s="101">
        <v>58</v>
      </c>
      <c r="E112" s="345" t="s">
        <v>686</v>
      </c>
      <c r="F112" s="432" t="s">
        <v>42</v>
      </c>
      <c r="G112" s="411"/>
      <c r="H112" s="412"/>
      <c r="I112" s="426" t="s">
        <v>40</v>
      </c>
      <c r="J112" s="411"/>
      <c r="K112" s="412"/>
      <c r="L112" s="344" t="s">
        <v>25</v>
      </c>
      <c r="M112" s="141"/>
      <c r="N112" s="142"/>
      <c r="O112" s="145"/>
      <c r="P112" s="145"/>
    </row>
    <row r="113" spans="2:16" ht="15">
      <c r="B113" s="152">
        <v>13</v>
      </c>
      <c r="C113" s="100" t="s">
        <v>252</v>
      </c>
      <c r="D113" s="101">
        <v>59</v>
      </c>
      <c r="E113" s="343" t="s">
        <v>687</v>
      </c>
      <c r="F113" s="405" t="s">
        <v>11</v>
      </c>
      <c r="G113" s="409"/>
      <c r="H113" s="410"/>
      <c r="I113" s="428" t="s">
        <v>38</v>
      </c>
      <c r="J113" s="409"/>
      <c r="K113" s="410"/>
      <c r="L113" s="344" t="s">
        <v>529</v>
      </c>
      <c r="M113" s="141"/>
      <c r="N113" s="142"/>
      <c r="O113" s="145"/>
      <c r="P113" s="145"/>
    </row>
    <row r="114" spans="2:16" ht="15">
      <c r="B114" s="152">
        <v>13</v>
      </c>
      <c r="C114" s="100" t="s">
        <v>253</v>
      </c>
      <c r="D114" s="101">
        <v>60</v>
      </c>
      <c r="E114" s="345" t="s">
        <v>688</v>
      </c>
      <c r="F114" s="432" t="s">
        <v>570</v>
      </c>
      <c r="G114" s="411"/>
      <c r="H114" s="412"/>
      <c r="I114" s="426" t="s">
        <v>19</v>
      </c>
      <c r="J114" s="411"/>
      <c r="K114" s="412"/>
      <c r="L114" s="344" t="s">
        <v>664</v>
      </c>
      <c r="M114" s="141"/>
      <c r="N114" s="142"/>
      <c r="O114" s="145"/>
      <c r="P114" s="145"/>
    </row>
    <row r="115" spans="2:15" ht="15">
      <c r="B115" s="152">
        <v>13</v>
      </c>
      <c r="C115" s="100" t="s">
        <v>254</v>
      </c>
      <c r="D115" s="101">
        <v>61</v>
      </c>
      <c r="E115" s="343" t="s">
        <v>689</v>
      </c>
      <c r="F115" s="405" t="s">
        <v>48</v>
      </c>
      <c r="G115" s="409"/>
      <c r="H115" s="410"/>
      <c r="I115" s="428" t="s">
        <v>590</v>
      </c>
      <c r="J115" s="409"/>
      <c r="K115" s="410"/>
      <c r="L115" s="344" t="s">
        <v>115</v>
      </c>
      <c r="M115" s="141"/>
      <c r="N115" s="142"/>
      <c r="O115" s="145"/>
    </row>
    <row r="116" spans="2:15" ht="15">
      <c r="B116" s="152">
        <v>13</v>
      </c>
      <c r="C116" s="100" t="s">
        <v>255</v>
      </c>
      <c r="D116" s="101">
        <v>62</v>
      </c>
      <c r="E116" s="345" t="s">
        <v>690</v>
      </c>
      <c r="F116" s="432" t="s">
        <v>35</v>
      </c>
      <c r="G116" s="411"/>
      <c r="H116" s="412"/>
      <c r="I116" s="426" t="s">
        <v>544</v>
      </c>
      <c r="J116" s="411"/>
      <c r="K116" s="412"/>
      <c r="L116" s="344" t="s">
        <v>47</v>
      </c>
      <c r="M116" s="141"/>
      <c r="N116" s="142"/>
      <c r="O116" s="145"/>
    </row>
    <row r="117" spans="2:15" ht="15">
      <c r="B117" s="152">
        <v>13</v>
      </c>
      <c r="C117" s="100" t="s">
        <v>256</v>
      </c>
      <c r="D117" s="101">
        <v>63</v>
      </c>
      <c r="E117" s="343" t="s">
        <v>691</v>
      </c>
      <c r="F117" s="405" t="s">
        <v>531</v>
      </c>
      <c r="G117" s="409"/>
      <c r="H117" s="410"/>
      <c r="I117" s="428" t="s">
        <v>157</v>
      </c>
      <c r="J117" s="409"/>
      <c r="K117" s="410"/>
      <c r="L117" s="344" t="s">
        <v>697</v>
      </c>
      <c r="M117" s="141"/>
      <c r="N117" s="142"/>
      <c r="O117" s="145"/>
    </row>
    <row r="118" spans="2:15" ht="15">
      <c r="B118" s="152">
        <v>13</v>
      </c>
      <c r="C118" s="100" t="s">
        <v>257</v>
      </c>
      <c r="D118" s="101">
        <v>64</v>
      </c>
      <c r="E118" s="345" t="s">
        <v>692</v>
      </c>
      <c r="F118" s="432" t="s">
        <v>33</v>
      </c>
      <c r="G118" s="411"/>
      <c r="H118" s="412"/>
      <c r="I118" s="426" t="s">
        <v>586</v>
      </c>
      <c r="J118" s="411"/>
      <c r="K118" s="412"/>
      <c r="L118" s="344" t="s">
        <v>68</v>
      </c>
      <c r="M118" s="141"/>
      <c r="N118" s="142"/>
      <c r="O118" s="145"/>
    </row>
    <row r="119" spans="2:15" ht="15">
      <c r="B119" s="152">
        <v>13</v>
      </c>
      <c r="C119" s="100" t="s">
        <v>258</v>
      </c>
      <c r="D119" s="101">
        <v>65</v>
      </c>
      <c r="E119" s="343" t="s">
        <v>693</v>
      </c>
      <c r="F119" s="405" t="s">
        <v>502</v>
      </c>
      <c r="G119" s="409"/>
      <c r="H119" s="410"/>
      <c r="I119" s="428" t="s">
        <v>501</v>
      </c>
      <c r="J119" s="409"/>
      <c r="K119" s="410"/>
      <c r="L119" s="344" t="s">
        <v>59</v>
      </c>
      <c r="M119" s="141"/>
      <c r="N119" s="142"/>
      <c r="O119" s="145"/>
    </row>
    <row r="120" spans="2:15" ht="15">
      <c r="B120" s="152">
        <v>13</v>
      </c>
      <c r="C120" s="100" t="s">
        <v>259</v>
      </c>
      <c r="D120" s="101">
        <v>66</v>
      </c>
      <c r="E120" s="345" t="s">
        <v>694</v>
      </c>
      <c r="F120" s="432" t="s">
        <v>543</v>
      </c>
      <c r="G120" s="411"/>
      <c r="H120" s="412"/>
      <c r="I120" s="426" t="s">
        <v>588</v>
      </c>
      <c r="J120" s="411"/>
      <c r="K120" s="412"/>
      <c r="L120" s="344" t="s">
        <v>12</v>
      </c>
      <c r="M120" s="141"/>
      <c r="N120" s="142"/>
      <c r="O120" s="145"/>
    </row>
    <row r="121" spans="2:15" ht="15">
      <c r="B121" s="152">
        <v>13</v>
      </c>
      <c r="C121" s="100" t="s">
        <v>260</v>
      </c>
      <c r="D121" s="101">
        <v>67</v>
      </c>
      <c r="E121" s="343" t="s">
        <v>695</v>
      </c>
      <c r="F121" s="405" t="s">
        <v>27</v>
      </c>
      <c r="G121" s="409"/>
      <c r="H121" s="410"/>
      <c r="I121" s="428" t="s">
        <v>24</v>
      </c>
      <c r="J121" s="409"/>
      <c r="K121" s="410"/>
      <c r="L121" s="344" t="s">
        <v>120</v>
      </c>
      <c r="M121" s="141"/>
      <c r="N121" s="142"/>
      <c r="O121" s="145"/>
    </row>
    <row r="122" spans="2:15" ht="15.75" thickBot="1">
      <c r="B122" s="153">
        <v>13</v>
      </c>
      <c r="C122" s="125" t="s">
        <v>261</v>
      </c>
      <c r="D122" s="126">
        <v>68</v>
      </c>
      <c r="E122" s="434" t="s">
        <v>696</v>
      </c>
      <c r="F122" s="435" t="s">
        <v>154</v>
      </c>
      <c r="G122" s="429"/>
      <c r="H122" s="430"/>
      <c r="I122" s="436" t="s">
        <v>585</v>
      </c>
      <c r="J122" s="429"/>
      <c r="K122" s="430"/>
      <c r="L122" s="437" t="s">
        <v>664</v>
      </c>
      <c r="M122" s="141"/>
      <c r="N122" s="142"/>
      <c r="O122" s="145"/>
    </row>
    <row r="124" ht="15.75" thickBot="1">
      <c r="C124" s="143" t="s">
        <v>262</v>
      </c>
    </row>
    <row r="125" spans="3:13" ht="15.75" thickBot="1">
      <c r="C125" s="77" t="s">
        <v>1</v>
      </c>
      <c r="D125" s="76" t="s">
        <v>263</v>
      </c>
      <c r="E125" s="80" t="s">
        <v>2</v>
      </c>
      <c r="F125" s="76" t="s">
        <v>3</v>
      </c>
      <c r="G125" s="78" t="s">
        <v>4</v>
      </c>
      <c r="H125" s="77" t="s">
        <v>5</v>
      </c>
      <c r="I125" s="81" t="s">
        <v>6</v>
      </c>
      <c r="J125" s="39" t="s">
        <v>7</v>
      </c>
      <c r="K125" s="82" t="s">
        <v>264</v>
      </c>
      <c r="L125" s="77" t="s">
        <v>8</v>
      </c>
      <c r="M125" s="45" t="s">
        <v>9</v>
      </c>
    </row>
    <row r="126" spans="3:15" ht="15">
      <c r="C126" s="337" t="s">
        <v>508</v>
      </c>
      <c r="D126" s="339">
        <v>1</v>
      </c>
      <c r="E126" s="340">
        <f aca="true" t="shared" si="18" ref="E126:E162">F126+G126+H126+I126</f>
        <v>13</v>
      </c>
      <c r="F126" s="340">
        <f aca="true" t="shared" si="19" ref="F126:F162">VLOOKUP($C126,$C$6:$U$51,13,0)+VLOOKUP($C126,$P$55:$AA$91,5,0)</f>
        <v>9</v>
      </c>
      <c r="G126" s="340">
        <f aca="true" t="shared" si="20" ref="G126:G162">VLOOKUP($C126,$C$6:$U$51,14,0)+VLOOKUP($C126,$P$55:$AA$91,6,0)</f>
        <v>2</v>
      </c>
      <c r="H126" s="340">
        <f aca="true" t="shared" si="21" ref="H126:H162">VLOOKUP($C126,$C$6:$U$51,15,0)+VLOOKUP($C126,$P$55:$AA$91,7,0)</f>
        <v>2</v>
      </c>
      <c r="I126" s="340">
        <f aca="true" t="shared" si="22" ref="I126:I162">VLOOKUP($C126,$C$6:$U$51,16,0)+VLOOKUP($C126,$P$55:$AA$91,8,0)</f>
        <v>0</v>
      </c>
      <c r="J126" s="424">
        <f aca="true" t="shared" si="23" ref="J126:J162">VLOOKUP($C126,$C$6:$U$51,17,0)+VLOOKUP($C126,$P$55:$AA$91,9,0)</f>
        <v>83</v>
      </c>
      <c r="K126" s="340">
        <f aca="true" t="shared" si="24" ref="K126:K162">VLOOKUP($C126,$C$6:$U$51,18,0)+VLOOKUP($C126,$P$55:$AA$91,10,0)</f>
        <v>53</v>
      </c>
      <c r="L126" s="340">
        <f aca="true" t="shared" si="25" ref="L126:L162">J126-K126</f>
        <v>30</v>
      </c>
      <c r="M126" s="340">
        <f aca="true" t="shared" si="26" ref="M126:M162">F126*3+G126</f>
        <v>29</v>
      </c>
      <c r="N126" s="141"/>
      <c r="O126" s="149"/>
    </row>
    <row r="127" spans="3:15" ht="15">
      <c r="C127" s="337" t="s">
        <v>498</v>
      </c>
      <c r="D127" s="339">
        <v>2</v>
      </c>
      <c r="E127" s="340">
        <f t="shared" si="18"/>
        <v>13</v>
      </c>
      <c r="F127" s="340">
        <f t="shared" si="19"/>
        <v>10</v>
      </c>
      <c r="G127" s="340">
        <f t="shared" si="20"/>
        <v>1</v>
      </c>
      <c r="H127" s="340">
        <f t="shared" si="21"/>
        <v>2</v>
      </c>
      <c r="I127" s="340">
        <f t="shared" si="22"/>
        <v>0</v>
      </c>
      <c r="J127" s="424">
        <f t="shared" si="23"/>
        <v>73</v>
      </c>
      <c r="K127" s="340">
        <f t="shared" si="24"/>
        <v>34</v>
      </c>
      <c r="L127" s="340">
        <f t="shared" si="25"/>
        <v>39</v>
      </c>
      <c r="M127" s="340">
        <f t="shared" si="26"/>
        <v>31</v>
      </c>
      <c r="N127" s="141"/>
      <c r="O127" s="335"/>
    </row>
    <row r="128" spans="3:15" ht="15">
      <c r="C128" s="338" t="s">
        <v>282</v>
      </c>
      <c r="D128" s="339">
        <v>3</v>
      </c>
      <c r="E128" s="340">
        <f t="shared" si="18"/>
        <v>13</v>
      </c>
      <c r="F128" s="340">
        <f t="shared" si="19"/>
        <v>8</v>
      </c>
      <c r="G128" s="340">
        <f t="shared" si="20"/>
        <v>1</v>
      </c>
      <c r="H128" s="340">
        <f t="shared" si="21"/>
        <v>4</v>
      </c>
      <c r="I128" s="340">
        <f t="shared" si="22"/>
        <v>0</v>
      </c>
      <c r="J128" s="424">
        <f t="shared" si="23"/>
        <v>60</v>
      </c>
      <c r="K128" s="340">
        <f t="shared" si="24"/>
        <v>48</v>
      </c>
      <c r="L128" s="340">
        <f t="shared" si="25"/>
        <v>12</v>
      </c>
      <c r="M128" s="340">
        <f t="shared" si="26"/>
        <v>25</v>
      </c>
      <c r="N128" s="141"/>
      <c r="O128" s="335"/>
    </row>
    <row r="129" spans="3:15" ht="15">
      <c r="C129" s="337" t="s">
        <v>16</v>
      </c>
      <c r="D129" s="339">
        <v>4</v>
      </c>
      <c r="E129" s="340">
        <f t="shared" si="18"/>
        <v>13</v>
      </c>
      <c r="F129" s="340">
        <f t="shared" si="19"/>
        <v>7</v>
      </c>
      <c r="G129" s="340">
        <f t="shared" si="20"/>
        <v>2</v>
      </c>
      <c r="H129" s="340">
        <f t="shared" si="21"/>
        <v>4</v>
      </c>
      <c r="I129" s="340">
        <f t="shared" si="22"/>
        <v>0</v>
      </c>
      <c r="J129" s="424">
        <f t="shared" si="23"/>
        <v>60</v>
      </c>
      <c r="K129" s="340">
        <f t="shared" si="24"/>
        <v>46</v>
      </c>
      <c r="L129" s="340">
        <f t="shared" si="25"/>
        <v>14</v>
      </c>
      <c r="M129" s="340">
        <f t="shared" si="26"/>
        <v>23</v>
      </c>
      <c r="N129" s="141"/>
      <c r="O129" s="335"/>
    </row>
    <row r="130" spans="3:15" ht="15">
      <c r="C130" s="337" t="s">
        <v>561</v>
      </c>
      <c r="D130" s="339">
        <v>5</v>
      </c>
      <c r="E130" s="340">
        <f t="shared" si="18"/>
        <v>13</v>
      </c>
      <c r="F130" s="340">
        <f t="shared" si="19"/>
        <v>8</v>
      </c>
      <c r="G130" s="340">
        <f t="shared" si="20"/>
        <v>2</v>
      </c>
      <c r="H130" s="340">
        <f t="shared" si="21"/>
        <v>3</v>
      </c>
      <c r="I130" s="340">
        <f t="shared" si="22"/>
        <v>0</v>
      </c>
      <c r="J130" s="424">
        <f t="shared" si="23"/>
        <v>56</v>
      </c>
      <c r="K130" s="340">
        <f t="shared" si="24"/>
        <v>43</v>
      </c>
      <c r="L130" s="340">
        <f t="shared" si="25"/>
        <v>13</v>
      </c>
      <c r="M130" s="340">
        <f t="shared" si="26"/>
        <v>26</v>
      </c>
      <c r="N130" s="141"/>
      <c r="O130" s="335"/>
    </row>
    <row r="131" spans="3:15" ht="15">
      <c r="C131" s="337" t="s">
        <v>504</v>
      </c>
      <c r="D131" s="339">
        <v>6</v>
      </c>
      <c r="E131" s="340">
        <f t="shared" si="18"/>
        <v>13</v>
      </c>
      <c r="F131" s="340">
        <f t="shared" si="19"/>
        <v>9</v>
      </c>
      <c r="G131" s="340">
        <f t="shared" si="20"/>
        <v>1</v>
      </c>
      <c r="H131" s="340">
        <f t="shared" si="21"/>
        <v>3</v>
      </c>
      <c r="I131" s="340">
        <f t="shared" si="22"/>
        <v>0</v>
      </c>
      <c r="J131" s="424">
        <f t="shared" si="23"/>
        <v>77</v>
      </c>
      <c r="K131" s="340">
        <f t="shared" si="24"/>
        <v>47</v>
      </c>
      <c r="L131" s="340">
        <f t="shared" si="25"/>
        <v>30</v>
      </c>
      <c r="M131" s="340">
        <f t="shared" si="26"/>
        <v>28</v>
      </c>
      <c r="N131" s="141"/>
      <c r="O131" s="335"/>
    </row>
    <row r="132" spans="3:15" ht="15">
      <c r="C132" s="338" t="s">
        <v>146</v>
      </c>
      <c r="D132" s="339">
        <v>7</v>
      </c>
      <c r="E132" s="340">
        <f t="shared" si="18"/>
        <v>13</v>
      </c>
      <c r="F132" s="340">
        <f t="shared" si="19"/>
        <v>6</v>
      </c>
      <c r="G132" s="340">
        <f t="shared" si="20"/>
        <v>4</v>
      </c>
      <c r="H132" s="340">
        <f t="shared" si="21"/>
        <v>3</v>
      </c>
      <c r="I132" s="340">
        <f t="shared" si="22"/>
        <v>0</v>
      </c>
      <c r="J132" s="424">
        <f t="shared" si="23"/>
        <v>66</v>
      </c>
      <c r="K132" s="340">
        <f t="shared" si="24"/>
        <v>48</v>
      </c>
      <c r="L132" s="340">
        <f t="shared" si="25"/>
        <v>18</v>
      </c>
      <c r="M132" s="340">
        <f t="shared" si="26"/>
        <v>22</v>
      </c>
      <c r="N132" s="141"/>
      <c r="O132" s="335"/>
    </row>
    <row r="133" spans="3:15" ht="15">
      <c r="C133" s="338" t="s">
        <v>32</v>
      </c>
      <c r="D133" s="339">
        <v>8</v>
      </c>
      <c r="E133" s="340">
        <f t="shared" si="18"/>
        <v>13</v>
      </c>
      <c r="F133" s="340">
        <f t="shared" si="19"/>
        <v>6</v>
      </c>
      <c r="G133" s="340">
        <f t="shared" si="20"/>
        <v>1</v>
      </c>
      <c r="H133" s="340">
        <f t="shared" si="21"/>
        <v>6</v>
      </c>
      <c r="I133" s="340">
        <f t="shared" si="22"/>
        <v>0</v>
      </c>
      <c r="J133" s="424">
        <f t="shared" si="23"/>
        <v>55</v>
      </c>
      <c r="K133" s="340">
        <f t="shared" si="24"/>
        <v>51</v>
      </c>
      <c r="L133" s="340">
        <f t="shared" si="25"/>
        <v>4</v>
      </c>
      <c r="M133" s="340">
        <f t="shared" si="26"/>
        <v>19</v>
      </c>
      <c r="N133" s="141"/>
      <c r="O133" s="335"/>
    </row>
    <row r="134" spans="3:15" ht="15">
      <c r="C134" s="337" t="s">
        <v>541</v>
      </c>
      <c r="D134" s="339">
        <v>9</v>
      </c>
      <c r="E134" s="340">
        <f t="shared" si="18"/>
        <v>13</v>
      </c>
      <c r="F134" s="340">
        <f t="shared" si="19"/>
        <v>11</v>
      </c>
      <c r="G134" s="340">
        <f t="shared" si="20"/>
        <v>0</v>
      </c>
      <c r="H134" s="340">
        <f t="shared" si="21"/>
        <v>2</v>
      </c>
      <c r="I134" s="340">
        <f t="shared" si="22"/>
        <v>0</v>
      </c>
      <c r="J134" s="424">
        <f t="shared" si="23"/>
        <v>61</v>
      </c>
      <c r="K134" s="340">
        <f t="shared" si="24"/>
        <v>32</v>
      </c>
      <c r="L134" s="340">
        <f t="shared" si="25"/>
        <v>29</v>
      </c>
      <c r="M134" s="340">
        <f t="shared" si="26"/>
        <v>33</v>
      </c>
      <c r="N134" s="141"/>
      <c r="O134" s="335"/>
    </row>
    <row r="135" spans="3:15" ht="15">
      <c r="C135" s="337" t="s">
        <v>494</v>
      </c>
      <c r="D135" s="339">
        <v>10</v>
      </c>
      <c r="E135" s="340">
        <f t="shared" si="18"/>
        <v>13</v>
      </c>
      <c r="F135" s="340">
        <f t="shared" si="19"/>
        <v>7</v>
      </c>
      <c r="G135" s="340">
        <f t="shared" si="20"/>
        <v>2</v>
      </c>
      <c r="H135" s="340">
        <f t="shared" si="21"/>
        <v>4</v>
      </c>
      <c r="I135" s="340">
        <f t="shared" si="22"/>
        <v>0</v>
      </c>
      <c r="J135" s="424">
        <f t="shared" si="23"/>
        <v>61</v>
      </c>
      <c r="K135" s="340">
        <f t="shared" si="24"/>
        <v>48</v>
      </c>
      <c r="L135" s="340">
        <f t="shared" si="25"/>
        <v>13</v>
      </c>
      <c r="M135" s="340">
        <f t="shared" si="26"/>
        <v>23</v>
      </c>
      <c r="O135" s="335"/>
    </row>
    <row r="136" spans="3:15" ht="15">
      <c r="C136" s="337" t="s">
        <v>40</v>
      </c>
      <c r="D136" s="339">
        <v>11</v>
      </c>
      <c r="E136" s="340">
        <f t="shared" si="18"/>
        <v>13</v>
      </c>
      <c r="F136" s="340">
        <f t="shared" si="19"/>
        <v>7</v>
      </c>
      <c r="G136" s="340">
        <f t="shared" si="20"/>
        <v>1</v>
      </c>
      <c r="H136" s="340">
        <f t="shared" si="21"/>
        <v>4</v>
      </c>
      <c r="I136" s="340">
        <f t="shared" si="22"/>
        <v>1</v>
      </c>
      <c r="J136" s="424">
        <f t="shared" si="23"/>
        <v>54</v>
      </c>
      <c r="K136" s="340">
        <f t="shared" si="24"/>
        <v>50</v>
      </c>
      <c r="L136" s="340">
        <f t="shared" si="25"/>
        <v>4</v>
      </c>
      <c r="M136" s="340">
        <f t="shared" si="26"/>
        <v>22</v>
      </c>
      <c r="O136" s="335"/>
    </row>
    <row r="137" spans="3:15" ht="15">
      <c r="C137" s="337" t="s">
        <v>42</v>
      </c>
      <c r="D137" s="339">
        <v>12</v>
      </c>
      <c r="E137" s="340">
        <f t="shared" si="18"/>
        <v>13</v>
      </c>
      <c r="F137" s="340">
        <f t="shared" si="19"/>
        <v>6</v>
      </c>
      <c r="G137" s="340">
        <f t="shared" si="20"/>
        <v>1</v>
      </c>
      <c r="H137" s="340">
        <f t="shared" si="21"/>
        <v>3</v>
      </c>
      <c r="I137" s="340">
        <f t="shared" si="22"/>
        <v>3</v>
      </c>
      <c r="J137" s="424">
        <f t="shared" si="23"/>
        <v>49</v>
      </c>
      <c r="K137" s="340">
        <f t="shared" si="24"/>
        <v>46</v>
      </c>
      <c r="L137" s="340">
        <f t="shared" si="25"/>
        <v>3</v>
      </c>
      <c r="M137" s="340">
        <f t="shared" si="26"/>
        <v>19</v>
      </c>
      <c r="O137" s="335"/>
    </row>
    <row r="138" spans="3:15" ht="15">
      <c r="C138" s="337" t="s">
        <v>38</v>
      </c>
      <c r="D138" s="339">
        <v>13</v>
      </c>
      <c r="E138" s="340">
        <f t="shared" si="18"/>
        <v>13</v>
      </c>
      <c r="F138" s="340">
        <f t="shared" si="19"/>
        <v>8</v>
      </c>
      <c r="G138" s="340">
        <f t="shared" si="20"/>
        <v>0</v>
      </c>
      <c r="H138" s="340">
        <f t="shared" si="21"/>
        <v>5</v>
      </c>
      <c r="I138" s="340">
        <f t="shared" si="22"/>
        <v>0</v>
      </c>
      <c r="J138" s="424">
        <f t="shared" si="23"/>
        <v>61</v>
      </c>
      <c r="K138" s="340">
        <f t="shared" si="24"/>
        <v>51</v>
      </c>
      <c r="L138" s="340">
        <f t="shared" si="25"/>
        <v>10</v>
      </c>
      <c r="M138" s="340">
        <f t="shared" si="26"/>
        <v>24</v>
      </c>
      <c r="O138" s="335"/>
    </row>
    <row r="139" spans="3:15" ht="15">
      <c r="C139" s="337" t="s">
        <v>496</v>
      </c>
      <c r="D139" s="339">
        <v>14</v>
      </c>
      <c r="E139" s="340">
        <f t="shared" si="18"/>
        <v>12</v>
      </c>
      <c r="F139" s="340">
        <f t="shared" si="19"/>
        <v>8</v>
      </c>
      <c r="G139" s="340">
        <f t="shared" si="20"/>
        <v>0</v>
      </c>
      <c r="H139" s="340">
        <f t="shared" si="21"/>
        <v>4</v>
      </c>
      <c r="I139" s="340">
        <f t="shared" si="22"/>
        <v>0</v>
      </c>
      <c r="J139" s="424">
        <f t="shared" si="23"/>
        <v>63</v>
      </c>
      <c r="K139" s="340">
        <f t="shared" si="24"/>
        <v>59</v>
      </c>
      <c r="L139" s="340">
        <f t="shared" si="25"/>
        <v>4</v>
      </c>
      <c r="M139" s="340">
        <f t="shared" si="26"/>
        <v>24</v>
      </c>
      <c r="O139" s="335"/>
    </row>
    <row r="140" spans="3:15" ht="15">
      <c r="C140" s="337" t="s">
        <v>503</v>
      </c>
      <c r="D140" s="339">
        <v>15</v>
      </c>
      <c r="E140" s="340">
        <f t="shared" si="18"/>
        <v>13</v>
      </c>
      <c r="F140" s="340">
        <f t="shared" si="19"/>
        <v>5</v>
      </c>
      <c r="G140" s="340">
        <f t="shared" si="20"/>
        <v>0</v>
      </c>
      <c r="H140" s="340">
        <f t="shared" si="21"/>
        <v>5</v>
      </c>
      <c r="I140" s="340">
        <f t="shared" si="22"/>
        <v>3</v>
      </c>
      <c r="J140" s="424">
        <f t="shared" si="23"/>
        <v>43</v>
      </c>
      <c r="K140" s="340">
        <f t="shared" si="24"/>
        <v>43</v>
      </c>
      <c r="L140" s="340">
        <f t="shared" si="25"/>
        <v>0</v>
      </c>
      <c r="M140" s="340">
        <f t="shared" si="26"/>
        <v>15</v>
      </c>
      <c r="O140" s="335"/>
    </row>
    <row r="141" spans="3:15" ht="15">
      <c r="C141" s="337" t="s">
        <v>564</v>
      </c>
      <c r="D141" s="339">
        <v>16</v>
      </c>
      <c r="E141" s="340">
        <f t="shared" si="18"/>
        <v>13</v>
      </c>
      <c r="F141" s="340">
        <f t="shared" si="19"/>
        <v>7</v>
      </c>
      <c r="G141" s="340">
        <f t="shared" si="20"/>
        <v>1</v>
      </c>
      <c r="H141" s="340">
        <f t="shared" si="21"/>
        <v>1</v>
      </c>
      <c r="I141" s="340">
        <f t="shared" si="22"/>
        <v>4</v>
      </c>
      <c r="J141" s="424">
        <f t="shared" si="23"/>
        <v>48</v>
      </c>
      <c r="K141" s="340">
        <f t="shared" si="24"/>
        <v>31</v>
      </c>
      <c r="L141" s="340">
        <f t="shared" si="25"/>
        <v>17</v>
      </c>
      <c r="M141" s="340">
        <f t="shared" si="26"/>
        <v>22</v>
      </c>
      <c r="O141" s="335"/>
    </row>
    <row r="142" spans="3:15" ht="15">
      <c r="C142" s="141" t="s">
        <v>510</v>
      </c>
      <c r="D142" s="339">
        <v>17</v>
      </c>
      <c r="E142" s="340">
        <f t="shared" si="18"/>
        <v>13</v>
      </c>
      <c r="F142" s="340">
        <f t="shared" si="19"/>
        <v>7</v>
      </c>
      <c r="G142" s="340">
        <f t="shared" si="20"/>
        <v>2</v>
      </c>
      <c r="H142" s="340">
        <f t="shared" si="21"/>
        <v>4</v>
      </c>
      <c r="I142" s="340">
        <f t="shared" si="22"/>
        <v>0</v>
      </c>
      <c r="J142" s="424">
        <f t="shared" si="23"/>
        <v>68</v>
      </c>
      <c r="K142" s="340">
        <f t="shared" si="24"/>
        <v>49</v>
      </c>
      <c r="L142" s="340">
        <f t="shared" si="25"/>
        <v>19</v>
      </c>
      <c r="M142" s="340">
        <f t="shared" si="26"/>
        <v>23</v>
      </c>
      <c r="O142" s="335"/>
    </row>
    <row r="143" spans="3:15" ht="15">
      <c r="C143" s="141" t="s">
        <v>566</v>
      </c>
      <c r="D143" s="339">
        <v>18</v>
      </c>
      <c r="E143" s="340">
        <f t="shared" si="18"/>
        <v>13</v>
      </c>
      <c r="F143" s="340">
        <f t="shared" si="19"/>
        <v>6</v>
      </c>
      <c r="G143" s="340">
        <f t="shared" si="20"/>
        <v>1</v>
      </c>
      <c r="H143" s="340">
        <f t="shared" si="21"/>
        <v>6</v>
      </c>
      <c r="I143" s="340">
        <f t="shared" si="22"/>
        <v>0</v>
      </c>
      <c r="J143" s="424">
        <f t="shared" si="23"/>
        <v>54</v>
      </c>
      <c r="K143" s="340">
        <f t="shared" si="24"/>
        <v>55</v>
      </c>
      <c r="L143" s="340">
        <f t="shared" si="25"/>
        <v>-1</v>
      </c>
      <c r="M143" s="340">
        <f t="shared" si="26"/>
        <v>19</v>
      </c>
      <c r="O143" s="335"/>
    </row>
    <row r="144" spans="3:15" ht="15">
      <c r="C144" s="141" t="s">
        <v>544</v>
      </c>
      <c r="D144" s="339">
        <v>19</v>
      </c>
      <c r="E144" s="340">
        <f t="shared" si="18"/>
        <v>13</v>
      </c>
      <c r="F144" s="340">
        <f t="shared" si="19"/>
        <v>6</v>
      </c>
      <c r="G144" s="340">
        <f t="shared" si="20"/>
        <v>2</v>
      </c>
      <c r="H144" s="340">
        <f t="shared" si="21"/>
        <v>4</v>
      </c>
      <c r="I144" s="340">
        <f t="shared" si="22"/>
        <v>1</v>
      </c>
      <c r="J144" s="424">
        <f t="shared" si="23"/>
        <v>53</v>
      </c>
      <c r="K144" s="340">
        <f t="shared" si="24"/>
        <v>44</v>
      </c>
      <c r="L144" s="340">
        <f t="shared" si="25"/>
        <v>9</v>
      </c>
      <c r="M144" s="340">
        <f t="shared" si="26"/>
        <v>20</v>
      </c>
      <c r="O144" s="335"/>
    </row>
    <row r="145" spans="3:15" ht="15">
      <c r="C145" s="141" t="s">
        <v>562</v>
      </c>
      <c r="D145" s="339">
        <v>20</v>
      </c>
      <c r="E145" s="340">
        <f t="shared" si="18"/>
        <v>13</v>
      </c>
      <c r="F145" s="340">
        <f t="shared" si="19"/>
        <v>6</v>
      </c>
      <c r="G145" s="340">
        <f t="shared" si="20"/>
        <v>2</v>
      </c>
      <c r="H145" s="340">
        <f t="shared" si="21"/>
        <v>3</v>
      </c>
      <c r="I145" s="340">
        <f t="shared" si="22"/>
        <v>2</v>
      </c>
      <c r="J145" s="424">
        <f t="shared" si="23"/>
        <v>53</v>
      </c>
      <c r="K145" s="340">
        <f t="shared" si="24"/>
        <v>65</v>
      </c>
      <c r="L145" s="340">
        <f t="shared" si="25"/>
        <v>-12</v>
      </c>
      <c r="M145" s="340">
        <f t="shared" si="26"/>
        <v>20</v>
      </c>
      <c r="O145" s="335"/>
    </row>
    <row r="146" spans="3:15" ht="15">
      <c r="C146" s="141" t="s">
        <v>157</v>
      </c>
      <c r="D146" s="339">
        <v>21</v>
      </c>
      <c r="E146" s="340">
        <f t="shared" si="18"/>
        <v>13</v>
      </c>
      <c r="F146" s="340">
        <f t="shared" si="19"/>
        <v>7</v>
      </c>
      <c r="G146" s="340">
        <f t="shared" si="20"/>
        <v>0</v>
      </c>
      <c r="H146" s="340">
        <f t="shared" si="21"/>
        <v>6</v>
      </c>
      <c r="I146" s="340">
        <f t="shared" si="22"/>
        <v>0</v>
      </c>
      <c r="J146" s="424">
        <f t="shared" si="23"/>
        <v>68</v>
      </c>
      <c r="K146" s="340">
        <f t="shared" si="24"/>
        <v>66</v>
      </c>
      <c r="L146" s="340">
        <f t="shared" si="25"/>
        <v>2</v>
      </c>
      <c r="M146" s="340">
        <f t="shared" si="26"/>
        <v>21</v>
      </c>
      <c r="O146" s="335"/>
    </row>
    <row r="147" spans="3:15" ht="15">
      <c r="C147" s="141" t="s">
        <v>531</v>
      </c>
      <c r="D147" s="339">
        <v>22</v>
      </c>
      <c r="E147" s="340">
        <f t="shared" si="18"/>
        <v>13</v>
      </c>
      <c r="F147" s="340">
        <f t="shared" si="19"/>
        <v>3</v>
      </c>
      <c r="G147" s="340">
        <f t="shared" si="20"/>
        <v>4</v>
      </c>
      <c r="H147" s="340">
        <f t="shared" si="21"/>
        <v>6</v>
      </c>
      <c r="I147" s="340">
        <f t="shared" si="22"/>
        <v>0</v>
      </c>
      <c r="J147" s="424">
        <f t="shared" si="23"/>
        <v>46</v>
      </c>
      <c r="K147" s="340">
        <f t="shared" si="24"/>
        <v>62</v>
      </c>
      <c r="L147" s="340">
        <f t="shared" si="25"/>
        <v>-16</v>
      </c>
      <c r="M147" s="340">
        <f t="shared" si="26"/>
        <v>13</v>
      </c>
      <c r="O147" s="335"/>
    </row>
    <row r="148" spans="3:15" ht="15">
      <c r="C148" t="s">
        <v>33</v>
      </c>
      <c r="D148" s="339">
        <v>23</v>
      </c>
      <c r="E148" s="340">
        <f t="shared" si="18"/>
        <v>13</v>
      </c>
      <c r="F148" s="340">
        <f t="shared" si="19"/>
        <v>6</v>
      </c>
      <c r="G148" s="340">
        <f t="shared" si="20"/>
        <v>1</v>
      </c>
      <c r="H148" s="340">
        <f t="shared" si="21"/>
        <v>5</v>
      </c>
      <c r="I148" s="340">
        <f t="shared" si="22"/>
        <v>1</v>
      </c>
      <c r="J148" s="424">
        <f t="shared" si="23"/>
        <v>69</v>
      </c>
      <c r="K148" s="340">
        <f t="shared" si="24"/>
        <v>61</v>
      </c>
      <c r="L148" s="340">
        <f t="shared" si="25"/>
        <v>8</v>
      </c>
      <c r="M148" s="340">
        <f t="shared" si="26"/>
        <v>19</v>
      </c>
      <c r="O148" s="335"/>
    </row>
    <row r="149" spans="3:15" ht="15">
      <c r="C149" s="141" t="s">
        <v>565</v>
      </c>
      <c r="D149" s="339">
        <v>24</v>
      </c>
      <c r="E149" s="340">
        <f t="shared" si="18"/>
        <v>13</v>
      </c>
      <c r="F149" s="340">
        <f t="shared" si="19"/>
        <v>2</v>
      </c>
      <c r="G149" s="340">
        <f t="shared" si="20"/>
        <v>4</v>
      </c>
      <c r="H149" s="340">
        <f t="shared" si="21"/>
        <v>7</v>
      </c>
      <c r="I149" s="340">
        <f t="shared" si="22"/>
        <v>0</v>
      </c>
      <c r="J149" s="424">
        <f t="shared" si="23"/>
        <v>54</v>
      </c>
      <c r="K149" s="340">
        <f t="shared" si="24"/>
        <v>67</v>
      </c>
      <c r="L149" s="340">
        <f t="shared" si="25"/>
        <v>-13</v>
      </c>
      <c r="M149" s="340">
        <f t="shared" si="26"/>
        <v>10</v>
      </c>
      <c r="O149" s="335"/>
    </row>
    <row r="150" spans="3:15" ht="15">
      <c r="C150" s="141" t="s">
        <v>501</v>
      </c>
      <c r="D150" s="339">
        <v>25</v>
      </c>
      <c r="E150" s="340">
        <f t="shared" si="18"/>
        <v>13</v>
      </c>
      <c r="F150" s="340">
        <f t="shared" si="19"/>
        <v>7</v>
      </c>
      <c r="G150" s="340">
        <f t="shared" si="20"/>
        <v>2</v>
      </c>
      <c r="H150" s="340">
        <f t="shared" si="21"/>
        <v>4</v>
      </c>
      <c r="I150" s="340">
        <f t="shared" si="22"/>
        <v>0</v>
      </c>
      <c r="J150" s="424">
        <f t="shared" si="23"/>
        <v>63</v>
      </c>
      <c r="K150" s="340">
        <f t="shared" si="24"/>
        <v>53</v>
      </c>
      <c r="L150" s="340">
        <f t="shared" si="25"/>
        <v>10</v>
      </c>
      <c r="M150" s="340">
        <f t="shared" si="26"/>
        <v>23</v>
      </c>
      <c r="O150" s="335"/>
    </row>
    <row r="151" spans="3:15" ht="15">
      <c r="C151" s="141" t="s">
        <v>502</v>
      </c>
      <c r="D151" s="339">
        <v>26</v>
      </c>
      <c r="E151" s="340">
        <f t="shared" si="18"/>
        <v>13</v>
      </c>
      <c r="F151" s="340">
        <f t="shared" si="19"/>
        <v>5</v>
      </c>
      <c r="G151" s="340">
        <f t="shared" si="20"/>
        <v>2</v>
      </c>
      <c r="H151" s="340">
        <f t="shared" si="21"/>
        <v>6</v>
      </c>
      <c r="I151" s="340">
        <f t="shared" si="22"/>
        <v>0</v>
      </c>
      <c r="J151" s="424">
        <f t="shared" si="23"/>
        <v>67</v>
      </c>
      <c r="K151" s="340">
        <f t="shared" si="24"/>
        <v>76</v>
      </c>
      <c r="L151" s="340">
        <f t="shared" si="25"/>
        <v>-9</v>
      </c>
      <c r="M151" s="340">
        <f t="shared" si="26"/>
        <v>17</v>
      </c>
      <c r="O151" s="335"/>
    </row>
    <row r="152" spans="3:15" ht="15">
      <c r="C152" s="149" t="s">
        <v>543</v>
      </c>
      <c r="D152" s="339">
        <v>27</v>
      </c>
      <c r="E152" s="340">
        <f t="shared" si="18"/>
        <v>13</v>
      </c>
      <c r="F152" s="340">
        <f t="shared" si="19"/>
        <v>7</v>
      </c>
      <c r="G152" s="340">
        <f t="shared" si="20"/>
        <v>0</v>
      </c>
      <c r="H152" s="340">
        <f t="shared" si="21"/>
        <v>6</v>
      </c>
      <c r="I152" s="340">
        <f t="shared" si="22"/>
        <v>0</v>
      </c>
      <c r="J152" s="424">
        <f t="shared" si="23"/>
        <v>56</v>
      </c>
      <c r="K152" s="340">
        <f t="shared" si="24"/>
        <v>52</v>
      </c>
      <c r="L152" s="340">
        <f t="shared" si="25"/>
        <v>4</v>
      </c>
      <c r="M152" s="340">
        <f t="shared" si="26"/>
        <v>21</v>
      </c>
      <c r="O152" s="335"/>
    </row>
    <row r="153" spans="3:15" ht="15">
      <c r="C153" s="149" t="s">
        <v>497</v>
      </c>
      <c r="D153" s="339">
        <v>28</v>
      </c>
      <c r="E153" s="340">
        <f t="shared" si="18"/>
        <v>13</v>
      </c>
      <c r="F153" s="340">
        <f t="shared" si="19"/>
        <v>4</v>
      </c>
      <c r="G153" s="340">
        <f t="shared" si="20"/>
        <v>3</v>
      </c>
      <c r="H153" s="340">
        <f t="shared" si="21"/>
        <v>6</v>
      </c>
      <c r="I153" s="340">
        <f t="shared" si="22"/>
        <v>0</v>
      </c>
      <c r="J153" s="424">
        <f t="shared" si="23"/>
        <v>49</v>
      </c>
      <c r="K153" s="340">
        <f t="shared" si="24"/>
        <v>73</v>
      </c>
      <c r="L153" s="340">
        <f t="shared" si="25"/>
        <v>-24</v>
      </c>
      <c r="M153" s="340">
        <f t="shared" si="26"/>
        <v>15</v>
      </c>
      <c r="O153" s="335"/>
    </row>
    <row r="154" spans="3:15" ht="15">
      <c r="C154" s="141" t="s">
        <v>27</v>
      </c>
      <c r="D154" s="339">
        <v>29</v>
      </c>
      <c r="E154" s="340">
        <f t="shared" si="18"/>
        <v>13</v>
      </c>
      <c r="F154" s="340">
        <f t="shared" si="19"/>
        <v>6</v>
      </c>
      <c r="G154" s="340">
        <f t="shared" si="20"/>
        <v>0</v>
      </c>
      <c r="H154" s="340">
        <f t="shared" si="21"/>
        <v>7</v>
      </c>
      <c r="I154" s="340">
        <f t="shared" si="22"/>
        <v>0</v>
      </c>
      <c r="J154" s="424">
        <f t="shared" si="23"/>
        <v>59</v>
      </c>
      <c r="K154" s="340">
        <f t="shared" si="24"/>
        <v>64</v>
      </c>
      <c r="L154" s="340">
        <f t="shared" si="25"/>
        <v>-5</v>
      </c>
      <c r="M154" s="340">
        <f t="shared" si="26"/>
        <v>18</v>
      </c>
      <c r="O154" s="335"/>
    </row>
    <row r="155" spans="3:15" ht="15">
      <c r="C155" s="141" t="s">
        <v>505</v>
      </c>
      <c r="D155" s="339">
        <v>30</v>
      </c>
      <c r="E155" s="340">
        <f t="shared" si="18"/>
        <v>13</v>
      </c>
      <c r="F155" s="340">
        <f t="shared" si="19"/>
        <v>4</v>
      </c>
      <c r="G155" s="340">
        <f t="shared" si="20"/>
        <v>0</v>
      </c>
      <c r="H155" s="340">
        <f t="shared" si="21"/>
        <v>9</v>
      </c>
      <c r="I155" s="340">
        <f t="shared" si="22"/>
        <v>0</v>
      </c>
      <c r="J155" s="424">
        <f t="shared" si="23"/>
        <v>42</v>
      </c>
      <c r="K155" s="340">
        <f t="shared" si="24"/>
        <v>63</v>
      </c>
      <c r="L155" s="340">
        <f t="shared" si="25"/>
        <v>-21</v>
      </c>
      <c r="M155" s="340">
        <f t="shared" si="26"/>
        <v>12</v>
      </c>
      <c r="O155" s="335"/>
    </row>
    <row r="156" spans="3:15" ht="15">
      <c r="C156" t="s">
        <v>284</v>
      </c>
      <c r="D156" s="339">
        <v>31</v>
      </c>
      <c r="E156" s="340">
        <f t="shared" si="18"/>
        <v>13</v>
      </c>
      <c r="F156" s="340">
        <f t="shared" si="19"/>
        <v>5</v>
      </c>
      <c r="G156" s="340">
        <f t="shared" si="20"/>
        <v>0</v>
      </c>
      <c r="H156" s="340">
        <f t="shared" si="21"/>
        <v>4</v>
      </c>
      <c r="I156" s="340">
        <f t="shared" si="22"/>
        <v>4</v>
      </c>
      <c r="J156" s="424">
        <f t="shared" si="23"/>
        <v>30</v>
      </c>
      <c r="K156" s="340">
        <f t="shared" si="24"/>
        <v>48</v>
      </c>
      <c r="L156" s="340">
        <f t="shared" si="25"/>
        <v>-18</v>
      </c>
      <c r="M156" s="340">
        <f t="shared" si="26"/>
        <v>15</v>
      </c>
      <c r="O156" s="335"/>
    </row>
    <row r="157" spans="3:15" ht="15">
      <c r="C157" s="141" t="s">
        <v>154</v>
      </c>
      <c r="D157" s="339">
        <v>32</v>
      </c>
      <c r="E157" s="340">
        <f t="shared" si="18"/>
        <v>13</v>
      </c>
      <c r="F157" s="340">
        <f t="shared" si="19"/>
        <v>4</v>
      </c>
      <c r="G157" s="340">
        <f t="shared" si="20"/>
        <v>0</v>
      </c>
      <c r="H157" s="340">
        <f t="shared" si="21"/>
        <v>5</v>
      </c>
      <c r="I157" s="340">
        <f t="shared" si="22"/>
        <v>4</v>
      </c>
      <c r="J157" s="424">
        <f t="shared" si="23"/>
        <v>33</v>
      </c>
      <c r="K157" s="340">
        <f t="shared" si="24"/>
        <v>55</v>
      </c>
      <c r="L157" s="340">
        <f t="shared" si="25"/>
        <v>-22</v>
      </c>
      <c r="M157" s="340">
        <f t="shared" si="26"/>
        <v>12</v>
      </c>
      <c r="O157" s="335"/>
    </row>
    <row r="158" spans="3:15" ht="15">
      <c r="C158" s="155" t="s">
        <v>60</v>
      </c>
      <c r="D158" s="339">
        <v>33</v>
      </c>
      <c r="E158" s="340">
        <f t="shared" si="18"/>
        <v>11</v>
      </c>
      <c r="F158" s="340">
        <f t="shared" si="19"/>
        <v>3</v>
      </c>
      <c r="G158" s="340">
        <f t="shared" si="20"/>
        <v>1</v>
      </c>
      <c r="H158" s="340">
        <f t="shared" si="21"/>
        <v>7</v>
      </c>
      <c r="I158" s="340">
        <f t="shared" si="22"/>
        <v>0</v>
      </c>
      <c r="J158" s="424">
        <f t="shared" si="23"/>
        <v>42</v>
      </c>
      <c r="K158" s="340">
        <f t="shared" si="24"/>
        <v>55</v>
      </c>
      <c r="L158" s="340">
        <f t="shared" si="25"/>
        <v>-13</v>
      </c>
      <c r="M158" s="340">
        <f t="shared" si="26"/>
        <v>10</v>
      </c>
      <c r="O158" s="335"/>
    </row>
    <row r="159" spans="3:15" ht="15">
      <c r="C159" s="141" t="s">
        <v>506</v>
      </c>
      <c r="D159" s="339">
        <v>34</v>
      </c>
      <c r="E159" s="340">
        <f t="shared" si="18"/>
        <v>11</v>
      </c>
      <c r="F159" s="340">
        <f t="shared" si="19"/>
        <v>4</v>
      </c>
      <c r="G159" s="340">
        <f t="shared" si="20"/>
        <v>3</v>
      </c>
      <c r="H159" s="340">
        <f t="shared" si="21"/>
        <v>4</v>
      </c>
      <c r="I159" s="340">
        <f t="shared" si="22"/>
        <v>0</v>
      </c>
      <c r="J159" s="424">
        <f t="shared" si="23"/>
        <v>57</v>
      </c>
      <c r="K159" s="340">
        <f t="shared" si="24"/>
        <v>51</v>
      </c>
      <c r="L159" s="340">
        <f t="shared" si="25"/>
        <v>6</v>
      </c>
      <c r="M159" s="340">
        <f t="shared" si="26"/>
        <v>15</v>
      </c>
      <c r="O159" s="335"/>
    </row>
    <row r="160" spans="3:15" ht="15">
      <c r="C160" t="s">
        <v>279</v>
      </c>
      <c r="D160" s="339">
        <v>35</v>
      </c>
      <c r="E160" s="340">
        <f t="shared" si="18"/>
        <v>11</v>
      </c>
      <c r="F160" s="340">
        <f t="shared" si="19"/>
        <v>3</v>
      </c>
      <c r="G160" s="340">
        <f t="shared" si="20"/>
        <v>0</v>
      </c>
      <c r="H160" s="340">
        <f t="shared" si="21"/>
        <v>7</v>
      </c>
      <c r="I160" s="340">
        <f t="shared" si="22"/>
        <v>1</v>
      </c>
      <c r="J160" s="424">
        <f t="shared" si="23"/>
        <v>41</v>
      </c>
      <c r="K160" s="340">
        <f t="shared" si="24"/>
        <v>63</v>
      </c>
      <c r="L160" s="340">
        <f t="shared" si="25"/>
        <v>-22</v>
      </c>
      <c r="M160" s="340">
        <f t="shared" si="26"/>
        <v>9</v>
      </c>
      <c r="O160" s="335"/>
    </row>
    <row r="161" spans="3:15" ht="15">
      <c r="C161" t="s">
        <v>13</v>
      </c>
      <c r="D161" s="339">
        <v>36</v>
      </c>
      <c r="E161" s="340">
        <f t="shared" si="18"/>
        <v>11</v>
      </c>
      <c r="F161" s="340">
        <f t="shared" si="19"/>
        <v>2</v>
      </c>
      <c r="G161" s="340">
        <f t="shared" si="20"/>
        <v>1</v>
      </c>
      <c r="H161" s="340">
        <f t="shared" si="21"/>
        <v>5</v>
      </c>
      <c r="I161" s="340">
        <f t="shared" si="22"/>
        <v>3</v>
      </c>
      <c r="J161" s="424">
        <f t="shared" si="23"/>
        <v>33</v>
      </c>
      <c r="K161" s="340">
        <f t="shared" si="24"/>
        <v>52</v>
      </c>
      <c r="L161" s="340">
        <f t="shared" si="25"/>
        <v>-19</v>
      </c>
      <c r="M161" s="340">
        <f t="shared" si="26"/>
        <v>7</v>
      </c>
      <c r="O161" s="335"/>
    </row>
    <row r="162" spans="3:15" ht="15">
      <c r="C162" s="335" t="s">
        <v>509</v>
      </c>
      <c r="D162" s="339">
        <v>37</v>
      </c>
      <c r="E162" s="340">
        <f t="shared" si="18"/>
        <v>9</v>
      </c>
      <c r="F162" s="340">
        <f t="shared" si="19"/>
        <v>2</v>
      </c>
      <c r="G162" s="340">
        <f t="shared" si="20"/>
        <v>1</v>
      </c>
      <c r="H162" s="340">
        <f t="shared" si="21"/>
        <v>5</v>
      </c>
      <c r="I162" s="340">
        <f t="shared" si="22"/>
        <v>1</v>
      </c>
      <c r="J162" s="424">
        <f t="shared" si="23"/>
        <v>30</v>
      </c>
      <c r="K162" s="340">
        <f t="shared" si="24"/>
        <v>48</v>
      </c>
      <c r="L162" s="340">
        <f t="shared" si="25"/>
        <v>-18</v>
      </c>
      <c r="M162" s="340">
        <f t="shared" si="26"/>
        <v>7</v>
      </c>
      <c r="O162" s="335"/>
    </row>
  </sheetData>
  <sheetProtection/>
  <mergeCells count="22">
    <mergeCell ref="I54:K54"/>
    <mergeCell ref="P54:R54"/>
    <mergeCell ref="E2:F2"/>
    <mergeCell ref="H2:I2"/>
    <mergeCell ref="F54:H54"/>
    <mergeCell ref="F90:H90"/>
    <mergeCell ref="F88:H88"/>
    <mergeCell ref="F73:H73"/>
    <mergeCell ref="F74:H74"/>
    <mergeCell ref="F77:H77"/>
    <mergeCell ref="F78:H78"/>
    <mergeCell ref="F79:H79"/>
    <mergeCell ref="F80:H80"/>
    <mergeCell ref="F84:H84"/>
    <mergeCell ref="F85:H85"/>
    <mergeCell ref="F86:H86"/>
    <mergeCell ref="F87:H87"/>
    <mergeCell ref="A6:A15"/>
    <mergeCell ref="A18:A27"/>
    <mergeCell ref="A30:A39"/>
    <mergeCell ref="A42:A51"/>
    <mergeCell ref="F89:H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16"/>
  <sheetViews>
    <sheetView zoomScalePageLayoutView="0" workbookViewId="0" topLeftCell="B93">
      <selection activeCell="K116" sqref="K116"/>
    </sheetView>
  </sheetViews>
  <sheetFormatPr defaultColWidth="9.140625" defaultRowHeight="15"/>
  <cols>
    <col min="1" max="1" width="9.140625" style="243" customWidth="1"/>
    <col min="2" max="2" width="5.00390625" style="243" customWidth="1"/>
    <col min="3" max="3" width="45.7109375" style="243" customWidth="1"/>
    <col min="4" max="11" width="9.140625" style="243" customWidth="1"/>
    <col min="12" max="12" width="9.140625" style="245" customWidth="1"/>
    <col min="13" max="16" width="9.140625" style="246" customWidth="1"/>
    <col min="17" max="17" width="9.140625" style="397" customWidth="1"/>
    <col min="18" max="18" width="9.140625" style="246" customWidth="1"/>
    <col min="19" max="19" width="11.421875" style="246" customWidth="1"/>
    <col min="20" max="21" width="9.140625" style="246" customWidth="1"/>
    <col min="22" max="22" width="9.140625" style="243" customWidth="1"/>
    <col min="23" max="23" width="10.28125" style="336" bestFit="1" customWidth="1"/>
    <col min="24" max="16384" width="9.140625" style="243" customWidth="1"/>
  </cols>
  <sheetData>
    <row r="1" ht="15" customHeight="1">
      <c r="C1" s="244" t="s">
        <v>486</v>
      </c>
    </row>
    <row r="2" spans="3:9" ht="15" customHeight="1">
      <c r="C2" s="247" t="s">
        <v>62</v>
      </c>
      <c r="D2" s="246" t="s">
        <v>63</v>
      </c>
      <c r="E2" s="666"/>
      <c r="F2" s="666"/>
      <c r="G2" s="246" t="s">
        <v>64</v>
      </c>
      <c r="H2" s="666"/>
      <c r="I2" s="666"/>
    </row>
    <row r="3" spans="3:17" ht="15.75">
      <c r="C3" s="248" t="s">
        <v>65</v>
      </c>
      <c r="D3" s="249" t="s">
        <v>145</v>
      </c>
      <c r="E3" s="248"/>
      <c r="F3" s="248"/>
      <c r="G3" s="248"/>
      <c r="H3" s="248"/>
      <c r="I3" s="248"/>
      <c r="J3" s="248"/>
      <c r="K3" s="248"/>
      <c r="L3" s="249"/>
      <c r="M3" s="250"/>
      <c r="N3" s="250"/>
      <c r="O3" s="250"/>
      <c r="P3" s="251" t="s">
        <v>67</v>
      </c>
      <c r="Q3" s="398">
        <v>21</v>
      </c>
    </row>
    <row r="4" ht="15.75" thickBot="1"/>
    <row r="5" spans="2:21" ht="15.75" customHeight="1" thickTop="1">
      <c r="B5" s="252" t="s">
        <v>130</v>
      </c>
      <c r="C5" s="253"/>
      <c r="D5" s="287"/>
      <c r="E5" s="287"/>
      <c r="F5" s="287"/>
      <c r="G5" s="287"/>
      <c r="H5" s="287"/>
      <c r="I5" s="287"/>
      <c r="J5" s="287"/>
      <c r="K5" s="287"/>
      <c r="L5" s="288"/>
      <c r="M5" s="255"/>
      <c r="N5" s="255"/>
      <c r="O5" s="255"/>
      <c r="P5" s="255"/>
      <c r="Q5" s="287"/>
      <c r="R5" s="255"/>
      <c r="S5" s="255"/>
      <c r="T5" s="255"/>
      <c r="U5" s="272"/>
    </row>
    <row r="6" spans="2:21" ht="15">
      <c r="B6" s="256" t="s">
        <v>84</v>
      </c>
      <c r="C6" s="257" t="s">
        <v>85</v>
      </c>
      <c r="D6" s="289">
        <v>1</v>
      </c>
      <c r="E6" s="289">
        <v>2</v>
      </c>
      <c r="F6" s="289">
        <v>3</v>
      </c>
      <c r="G6" s="289">
        <v>4</v>
      </c>
      <c r="H6" s="289">
        <v>5</v>
      </c>
      <c r="I6" s="289">
        <v>6</v>
      </c>
      <c r="J6" s="289">
        <v>7</v>
      </c>
      <c r="K6" s="289">
        <v>8</v>
      </c>
      <c r="L6" s="290" t="s">
        <v>9</v>
      </c>
      <c r="M6" s="242" t="s">
        <v>2</v>
      </c>
      <c r="N6" s="242" t="s">
        <v>3</v>
      </c>
      <c r="O6" s="242" t="s">
        <v>4</v>
      </c>
      <c r="P6" s="242" t="s">
        <v>5</v>
      </c>
      <c r="Q6" s="290" t="s">
        <v>131</v>
      </c>
      <c r="R6" s="242" t="s">
        <v>8</v>
      </c>
      <c r="S6" s="242" t="s">
        <v>365</v>
      </c>
      <c r="T6" s="242" t="s">
        <v>133</v>
      </c>
      <c r="U6" s="263"/>
    </row>
    <row r="7" spans="2:21" ht="15" customHeight="1">
      <c r="B7" s="260" t="s">
        <v>134</v>
      </c>
      <c r="C7" s="296" t="s">
        <v>152</v>
      </c>
      <c r="D7" s="53"/>
      <c r="E7" s="54" t="s">
        <v>201</v>
      </c>
      <c r="F7" s="54" t="s">
        <v>196</v>
      </c>
      <c r="G7" s="54" t="s">
        <v>196</v>
      </c>
      <c r="H7" s="54" t="s">
        <v>176</v>
      </c>
      <c r="I7" s="54" t="s">
        <v>176</v>
      </c>
      <c r="J7" s="54" t="s">
        <v>184</v>
      </c>
      <c r="K7" s="54" t="s">
        <v>196</v>
      </c>
      <c r="L7" s="291">
        <v>15</v>
      </c>
      <c r="M7" s="283">
        <v>7</v>
      </c>
      <c r="N7" s="283" t="s">
        <v>367</v>
      </c>
      <c r="O7" s="283" t="s">
        <v>368</v>
      </c>
      <c r="P7" s="283" t="s">
        <v>369</v>
      </c>
      <c r="Q7" s="291" t="s">
        <v>370</v>
      </c>
      <c r="R7" s="283" t="s">
        <v>371</v>
      </c>
      <c r="S7" s="283" t="s">
        <v>372</v>
      </c>
      <c r="T7" s="283" t="s">
        <v>368</v>
      </c>
      <c r="U7" s="263">
        <v>24</v>
      </c>
    </row>
    <row r="8" spans="2:21" ht="15" customHeight="1">
      <c r="B8" s="260" t="s">
        <v>135</v>
      </c>
      <c r="C8" s="296" t="s">
        <v>494</v>
      </c>
      <c r="D8" s="54" t="s">
        <v>200</v>
      </c>
      <c r="E8" s="53"/>
      <c r="F8" s="54" t="s">
        <v>205</v>
      </c>
      <c r="G8" s="54" t="s">
        <v>171</v>
      </c>
      <c r="H8" s="54" t="s">
        <v>173</v>
      </c>
      <c r="I8" s="54" t="s">
        <v>183</v>
      </c>
      <c r="J8" s="54" t="s">
        <v>183</v>
      </c>
      <c r="K8" s="54" t="s">
        <v>182</v>
      </c>
      <c r="L8" s="291">
        <v>14</v>
      </c>
      <c r="M8" s="283">
        <v>7</v>
      </c>
      <c r="N8" s="283" t="s">
        <v>373</v>
      </c>
      <c r="O8" s="283" t="s">
        <v>369</v>
      </c>
      <c r="P8" s="283" t="s">
        <v>374</v>
      </c>
      <c r="Q8" s="291" t="s">
        <v>375</v>
      </c>
      <c r="R8" s="283" t="s">
        <v>376</v>
      </c>
      <c r="S8" s="283" t="s">
        <v>377</v>
      </c>
      <c r="T8" s="283" t="s">
        <v>368</v>
      </c>
      <c r="U8" s="263">
        <v>24</v>
      </c>
    </row>
    <row r="9" spans="2:21" ht="15" customHeight="1">
      <c r="B9" s="260" t="s">
        <v>136</v>
      </c>
      <c r="C9" s="296" t="s">
        <v>493</v>
      </c>
      <c r="D9" s="54" t="s">
        <v>197</v>
      </c>
      <c r="E9" s="54" t="s">
        <v>204</v>
      </c>
      <c r="F9" s="53"/>
      <c r="G9" s="54" t="s">
        <v>182</v>
      </c>
      <c r="H9" s="54" t="s">
        <v>183</v>
      </c>
      <c r="I9" s="54" t="s">
        <v>179</v>
      </c>
      <c r="J9" s="54" t="s">
        <v>488</v>
      </c>
      <c r="K9" s="54" t="s">
        <v>193</v>
      </c>
      <c r="L9" s="291">
        <v>13</v>
      </c>
      <c r="M9" s="283">
        <v>7</v>
      </c>
      <c r="N9" s="283" t="s">
        <v>373</v>
      </c>
      <c r="O9" s="283" t="s">
        <v>374</v>
      </c>
      <c r="P9" s="283" t="s">
        <v>369</v>
      </c>
      <c r="Q9" s="291" t="s">
        <v>378</v>
      </c>
      <c r="R9" s="283" t="s">
        <v>379</v>
      </c>
      <c r="S9" s="283" t="s">
        <v>380</v>
      </c>
      <c r="T9" s="283" t="s">
        <v>368</v>
      </c>
      <c r="U9" s="263">
        <v>24</v>
      </c>
    </row>
    <row r="10" spans="2:21" ht="15" customHeight="1">
      <c r="B10" s="260" t="s">
        <v>137</v>
      </c>
      <c r="C10" s="296" t="s">
        <v>157</v>
      </c>
      <c r="D10" s="54" t="s">
        <v>197</v>
      </c>
      <c r="E10" s="54" t="s">
        <v>171</v>
      </c>
      <c r="F10" s="54" t="s">
        <v>182</v>
      </c>
      <c r="G10" s="53"/>
      <c r="H10" s="54" t="s">
        <v>270</v>
      </c>
      <c r="I10" s="54" t="s">
        <v>181</v>
      </c>
      <c r="J10" s="54" t="s">
        <v>173</v>
      </c>
      <c r="K10" s="54" t="s">
        <v>183</v>
      </c>
      <c r="L10" s="291">
        <v>11</v>
      </c>
      <c r="M10" s="283">
        <v>7</v>
      </c>
      <c r="N10" s="283" t="s">
        <v>381</v>
      </c>
      <c r="O10" s="283" t="s">
        <v>369</v>
      </c>
      <c r="P10" s="283" t="s">
        <v>369</v>
      </c>
      <c r="Q10" s="291" t="s">
        <v>382</v>
      </c>
      <c r="R10" s="283" t="s">
        <v>383</v>
      </c>
      <c r="S10" s="283" t="s">
        <v>384</v>
      </c>
      <c r="T10" s="283" t="s">
        <v>368</v>
      </c>
      <c r="U10" s="263">
        <v>24</v>
      </c>
    </row>
    <row r="11" spans="2:21" ht="15" customHeight="1">
      <c r="B11" s="264" t="s">
        <v>138</v>
      </c>
      <c r="C11" s="295" t="s">
        <v>155</v>
      </c>
      <c r="D11" s="55" t="s">
        <v>177</v>
      </c>
      <c r="E11" s="55" t="s">
        <v>172</v>
      </c>
      <c r="F11" s="55" t="s">
        <v>184</v>
      </c>
      <c r="G11" s="55" t="s">
        <v>269</v>
      </c>
      <c r="H11" s="53"/>
      <c r="I11" s="55" t="s">
        <v>176</v>
      </c>
      <c r="J11" s="55" t="s">
        <v>173</v>
      </c>
      <c r="K11" s="55" t="s">
        <v>200</v>
      </c>
      <c r="L11" s="292">
        <v>9</v>
      </c>
      <c r="M11" s="284">
        <v>7</v>
      </c>
      <c r="N11" s="284" t="s">
        <v>381</v>
      </c>
      <c r="O11" s="284" t="s">
        <v>368</v>
      </c>
      <c r="P11" s="284" t="s">
        <v>373</v>
      </c>
      <c r="Q11" s="292" t="s">
        <v>385</v>
      </c>
      <c r="R11" s="284" t="s">
        <v>386</v>
      </c>
      <c r="S11" s="284" t="s">
        <v>387</v>
      </c>
      <c r="T11" s="284" t="s">
        <v>368</v>
      </c>
      <c r="U11" s="263" t="s">
        <v>482</v>
      </c>
    </row>
    <row r="12" spans="2:21" ht="15" customHeight="1">
      <c r="B12" s="264" t="s">
        <v>139</v>
      </c>
      <c r="C12" s="295" t="s">
        <v>495</v>
      </c>
      <c r="D12" s="55" t="s">
        <v>177</v>
      </c>
      <c r="E12" s="55" t="s">
        <v>184</v>
      </c>
      <c r="F12" s="55" t="s">
        <v>178</v>
      </c>
      <c r="G12" s="55" t="s">
        <v>180</v>
      </c>
      <c r="H12" s="55" t="s">
        <v>177</v>
      </c>
      <c r="I12" s="53"/>
      <c r="J12" s="55" t="s">
        <v>176</v>
      </c>
      <c r="K12" s="55" t="s">
        <v>176</v>
      </c>
      <c r="L12" s="292">
        <v>9</v>
      </c>
      <c r="M12" s="284">
        <v>7</v>
      </c>
      <c r="N12" s="284" t="s">
        <v>381</v>
      </c>
      <c r="O12" s="284" t="s">
        <v>368</v>
      </c>
      <c r="P12" s="284" t="s">
        <v>373</v>
      </c>
      <c r="Q12" s="292" t="s">
        <v>388</v>
      </c>
      <c r="R12" s="284" t="s">
        <v>368</v>
      </c>
      <c r="S12" s="284" t="s">
        <v>389</v>
      </c>
      <c r="T12" s="284" t="s">
        <v>368</v>
      </c>
      <c r="U12" s="263" t="s">
        <v>483</v>
      </c>
    </row>
    <row r="13" spans="2:21" ht="15" customHeight="1">
      <c r="B13" s="264" t="s">
        <v>274</v>
      </c>
      <c r="C13" s="295" t="s">
        <v>496</v>
      </c>
      <c r="D13" s="55" t="s">
        <v>183</v>
      </c>
      <c r="E13" s="55" t="s">
        <v>184</v>
      </c>
      <c r="F13" s="55" t="s">
        <v>487</v>
      </c>
      <c r="G13" s="55" t="s">
        <v>172</v>
      </c>
      <c r="H13" s="55" t="s">
        <v>172</v>
      </c>
      <c r="I13" s="55" t="s">
        <v>177</v>
      </c>
      <c r="J13" s="53"/>
      <c r="K13" s="55" t="s">
        <v>172</v>
      </c>
      <c r="L13" s="292">
        <v>6</v>
      </c>
      <c r="M13" s="284">
        <v>7</v>
      </c>
      <c r="N13" s="284" t="s">
        <v>369</v>
      </c>
      <c r="O13" s="284" t="s">
        <v>368</v>
      </c>
      <c r="P13" s="284" t="s">
        <v>367</v>
      </c>
      <c r="Q13" s="292" t="s">
        <v>390</v>
      </c>
      <c r="R13" s="284" t="s">
        <v>391</v>
      </c>
      <c r="S13" s="284" t="s">
        <v>392</v>
      </c>
      <c r="T13" s="284" t="s">
        <v>368</v>
      </c>
      <c r="U13" s="263" t="s">
        <v>484</v>
      </c>
    </row>
    <row r="14" spans="2:21" ht="15" customHeight="1" thickBot="1">
      <c r="B14" s="264" t="s">
        <v>275</v>
      </c>
      <c r="C14" s="295" t="s">
        <v>497</v>
      </c>
      <c r="D14" s="55" t="s">
        <v>197</v>
      </c>
      <c r="E14" s="55" t="s">
        <v>182</v>
      </c>
      <c r="F14" s="55" t="s">
        <v>194</v>
      </c>
      <c r="G14" s="55" t="s">
        <v>184</v>
      </c>
      <c r="H14" s="55" t="s">
        <v>201</v>
      </c>
      <c r="I14" s="55" t="s">
        <v>177</v>
      </c>
      <c r="J14" s="55" t="s">
        <v>173</v>
      </c>
      <c r="K14" s="53"/>
      <c r="L14" s="292">
        <v>4</v>
      </c>
      <c r="M14" s="284">
        <v>7</v>
      </c>
      <c r="N14" s="284" t="s">
        <v>374</v>
      </c>
      <c r="O14" s="284" t="s">
        <v>374</v>
      </c>
      <c r="P14" s="284" t="s">
        <v>367</v>
      </c>
      <c r="Q14" s="292" t="s">
        <v>393</v>
      </c>
      <c r="R14" s="284" t="s">
        <v>394</v>
      </c>
      <c r="S14" s="284" t="s">
        <v>395</v>
      </c>
      <c r="T14" s="284" t="s">
        <v>368</v>
      </c>
      <c r="U14" s="263" t="s">
        <v>485</v>
      </c>
    </row>
    <row r="15" spans="2:21" ht="15" customHeight="1" thickTop="1">
      <c r="B15" s="268" t="s">
        <v>140</v>
      </c>
      <c r="C15" s="269"/>
      <c r="D15" s="287"/>
      <c r="E15" s="287"/>
      <c r="F15" s="287"/>
      <c r="G15" s="287"/>
      <c r="H15" s="287"/>
      <c r="I15" s="287"/>
      <c r="J15" s="287"/>
      <c r="K15" s="287"/>
      <c r="L15" s="293"/>
      <c r="M15" s="285"/>
      <c r="N15" s="285"/>
      <c r="O15" s="285"/>
      <c r="P15" s="285"/>
      <c r="Q15" s="293"/>
      <c r="R15" s="285"/>
      <c r="S15" s="285"/>
      <c r="T15" s="285"/>
      <c r="U15" s="272"/>
    </row>
    <row r="16" spans="2:21" ht="15" customHeight="1">
      <c r="B16" s="256" t="s">
        <v>84</v>
      </c>
      <c r="C16" s="257" t="s">
        <v>85</v>
      </c>
      <c r="D16" s="289">
        <v>1</v>
      </c>
      <c r="E16" s="289">
        <v>2</v>
      </c>
      <c r="F16" s="289">
        <v>3</v>
      </c>
      <c r="G16" s="289">
        <v>4</v>
      </c>
      <c r="H16" s="289">
        <v>5</v>
      </c>
      <c r="I16" s="289">
        <v>6</v>
      </c>
      <c r="J16" s="289">
        <v>7</v>
      </c>
      <c r="K16" s="289">
        <v>8</v>
      </c>
      <c r="L16" s="290" t="s">
        <v>9</v>
      </c>
      <c r="M16" s="242" t="s">
        <v>2</v>
      </c>
      <c r="N16" s="242" t="s">
        <v>3</v>
      </c>
      <c r="O16" s="242" t="s">
        <v>4</v>
      </c>
      <c r="P16" s="242" t="s">
        <v>5</v>
      </c>
      <c r="Q16" s="290" t="s">
        <v>131</v>
      </c>
      <c r="R16" s="242" t="s">
        <v>8</v>
      </c>
      <c r="S16" s="242" t="s">
        <v>365</v>
      </c>
      <c r="T16" s="242" t="s">
        <v>133</v>
      </c>
      <c r="U16" s="263"/>
    </row>
    <row r="17" spans="2:21" ht="15" customHeight="1">
      <c r="B17" s="260" t="s">
        <v>134</v>
      </c>
      <c r="C17" s="296" t="s">
        <v>148</v>
      </c>
      <c r="D17" s="53"/>
      <c r="E17" s="54" t="s">
        <v>180</v>
      </c>
      <c r="F17" s="54" t="s">
        <v>180</v>
      </c>
      <c r="G17" s="54" t="s">
        <v>177</v>
      </c>
      <c r="H17" s="54" t="s">
        <v>183</v>
      </c>
      <c r="I17" s="54" t="s">
        <v>185</v>
      </c>
      <c r="J17" s="54" t="s">
        <v>176</v>
      </c>
      <c r="K17" s="54" t="s">
        <v>173</v>
      </c>
      <c r="L17" s="291">
        <v>18</v>
      </c>
      <c r="M17" s="283">
        <v>7</v>
      </c>
      <c r="N17" s="283" t="s">
        <v>396</v>
      </c>
      <c r="O17" s="283" t="s">
        <v>368</v>
      </c>
      <c r="P17" s="283" t="s">
        <v>374</v>
      </c>
      <c r="Q17" s="291" t="s">
        <v>397</v>
      </c>
      <c r="R17" s="283" t="s">
        <v>398</v>
      </c>
      <c r="S17" s="283" t="s">
        <v>399</v>
      </c>
      <c r="T17" s="283" t="s">
        <v>368</v>
      </c>
      <c r="U17" s="263">
        <v>24</v>
      </c>
    </row>
    <row r="18" spans="2:21" ht="15" customHeight="1">
      <c r="B18" s="260" t="s">
        <v>135</v>
      </c>
      <c r="C18" s="296" t="s">
        <v>279</v>
      </c>
      <c r="D18" s="54" t="s">
        <v>181</v>
      </c>
      <c r="E18" s="53"/>
      <c r="F18" s="54" t="s">
        <v>179</v>
      </c>
      <c r="G18" s="54" t="s">
        <v>191</v>
      </c>
      <c r="H18" s="54" t="s">
        <v>171</v>
      </c>
      <c r="I18" s="54" t="s">
        <v>296</v>
      </c>
      <c r="J18" s="54" t="s">
        <v>176</v>
      </c>
      <c r="K18" s="54" t="s">
        <v>176</v>
      </c>
      <c r="L18" s="291">
        <v>16</v>
      </c>
      <c r="M18" s="283">
        <v>7</v>
      </c>
      <c r="N18" s="283" t="s">
        <v>367</v>
      </c>
      <c r="O18" s="283" t="s">
        <v>374</v>
      </c>
      <c r="P18" s="283" t="s">
        <v>374</v>
      </c>
      <c r="Q18" s="291" t="s">
        <v>400</v>
      </c>
      <c r="R18" s="283" t="s">
        <v>401</v>
      </c>
      <c r="S18" s="283" t="s">
        <v>402</v>
      </c>
      <c r="T18" s="283" t="s">
        <v>368</v>
      </c>
      <c r="U18" s="263">
        <v>24</v>
      </c>
    </row>
    <row r="19" spans="2:21" ht="15" customHeight="1">
      <c r="B19" s="260" t="s">
        <v>136</v>
      </c>
      <c r="C19" s="296" t="s">
        <v>498</v>
      </c>
      <c r="D19" s="54" t="s">
        <v>181</v>
      </c>
      <c r="E19" s="54" t="s">
        <v>178</v>
      </c>
      <c r="F19" s="53"/>
      <c r="G19" s="54" t="s">
        <v>512</v>
      </c>
      <c r="H19" s="54" t="s">
        <v>198</v>
      </c>
      <c r="I19" s="54" t="s">
        <v>172</v>
      </c>
      <c r="J19" s="54" t="s">
        <v>202</v>
      </c>
      <c r="K19" s="54" t="s">
        <v>188</v>
      </c>
      <c r="L19" s="291">
        <v>12</v>
      </c>
      <c r="M19" s="283">
        <v>7</v>
      </c>
      <c r="N19" s="283" t="s">
        <v>373</v>
      </c>
      <c r="O19" s="283" t="s">
        <v>368</v>
      </c>
      <c r="P19" s="283" t="s">
        <v>381</v>
      </c>
      <c r="Q19" s="291" t="s">
        <v>403</v>
      </c>
      <c r="R19" s="283" t="s">
        <v>404</v>
      </c>
      <c r="S19" s="283" t="s">
        <v>405</v>
      </c>
      <c r="T19" s="283" t="s">
        <v>368</v>
      </c>
      <c r="U19" s="263">
        <v>24</v>
      </c>
    </row>
    <row r="20" spans="2:21" ht="15" customHeight="1">
      <c r="B20" s="260" t="s">
        <v>137</v>
      </c>
      <c r="C20" s="296" t="s">
        <v>147</v>
      </c>
      <c r="D20" s="54" t="s">
        <v>176</v>
      </c>
      <c r="E20" s="54" t="s">
        <v>192</v>
      </c>
      <c r="F20" s="54" t="s">
        <v>177</v>
      </c>
      <c r="G20" s="53"/>
      <c r="H20" s="54" t="s">
        <v>177</v>
      </c>
      <c r="I20" s="54" t="s">
        <v>182</v>
      </c>
      <c r="J20" s="54" t="s">
        <v>180</v>
      </c>
      <c r="K20" s="54" t="s">
        <v>188</v>
      </c>
      <c r="L20" s="291">
        <v>9</v>
      </c>
      <c r="M20" s="283">
        <v>7</v>
      </c>
      <c r="N20" s="283" t="s">
        <v>381</v>
      </c>
      <c r="O20" s="283" t="s">
        <v>374</v>
      </c>
      <c r="P20" s="283" t="s">
        <v>381</v>
      </c>
      <c r="Q20" s="291" t="s">
        <v>406</v>
      </c>
      <c r="R20" s="283" t="s">
        <v>407</v>
      </c>
      <c r="S20" s="283" t="s">
        <v>408</v>
      </c>
      <c r="T20" s="283" t="s">
        <v>374</v>
      </c>
      <c r="U20" s="263">
        <v>24</v>
      </c>
    </row>
    <row r="21" spans="2:21" ht="15" customHeight="1">
      <c r="B21" s="264" t="s">
        <v>138</v>
      </c>
      <c r="C21" s="295" t="s">
        <v>282</v>
      </c>
      <c r="D21" s="55" t="s">
        <v>184</v>
      </c>
      <c r="E21" s="55" t="s">
        <v>171</v>
      </c>
      <c r="F21" s="55" t="s">
        <v>199</v>
      </c>
      <c r="G21" s="55" t="s">
        <v>176</v>
      </c>
      <c r="H21" s="53"/>
      <c r="I21" s="55" t="s">
        <v>182</v>
      </c>
      <c r="J21" s="55" t="s">
        <v>183</v>
      </c>
      <c r="K21" s="55" t="s">
        <v>184</v>
      </c>
      <c r="L21" s="292">
        <v>8</v>
      </c>
      <c r="M21" s="284">
        <v>7</v>
      </c>
      <c r="N21" s="284" t="s">
        <v>369</v>
      </c>
      <c r="O21" s="284" t="s">
        <v>369</v>
      </c>
      <c r="P21" s="284" t="s">
        <v>381</v>
      </c>
      <c r="Q21" s="292" t="s">
        <v>409</v>
      </c>
      <c r="R21" s="284" t="s">
        <v>410</v>
      </c>
      <c r="S21" s="284" t="s">
        <v>387</v>
      </c>
      <c r="T21" s="284" t="s">
        <v>368</v>
      </c>
      <c r="U21" s="263" t="s">
        <v>482</v>
      </c>
    </row>
    <row r="22" spans="2:21" ht="15" customHeight="1">
      <c r="B22" s="264" t="s">
        <v>139</v>
      </c>
      <c r="C22" s="295" t="s">
        <v>13</v>
      </c>
      <c r="D22" s="55" t="s">
        <v>186</v>
      </c>
      <c r="E22" s="55" t="s">
        <v>297</v>
      </c>
      <c r="F22" s="55" t="s">
        <v>173</v>
      </c>
      <c r="G22" s="55" t="s">
        <v>182</v>
      </c>
      <c r="H22" s="55" t="s">
        <v>182</v>
      </c>
      <c r="I22" s="53"/>
      <c r="J22" s="55" t="s">
        <v>177</v>
      </c>
      <c r="K22" s="55" t="s">
        <v>171</v>
      </c>
      <c r="L22" s="292">
        <v>6</v>
      </c>
      <c r="M22" s="284">
        <v>7</v>
      </c>
      <c r="N22" s="284" t="s">
        <v>374</v>
      </c>
      <c r="O22" s="284" t="s">
        <v>381</v>
      </c>
      <c r="P22" s="284" t="s">
        <v>381</v>
      </c>
      <c r="Q22" s="292" t="s">
        <v>411</v>
      </c>
      <c r="R22" s="284" t="s">
        <v>379</v>
      </c>
      <c r="S22" s="284" t="s">
        <v>412</v>
      </c>
      <c r="T22" s="284" t="s">
        <v>368</v>
      </c>
      <c r="U22" s="263" t="s">
        <v>483</v>
      </c>
    </row>
    <row r="23" spans="2:21" ht="15" customHeight="1">
      <c r="B23" s="264" t="s">
        <v>274</v>
      </c>
      <c r="C23" s="265" t="s">
        <v>499</v>
      </c>
      <c r="D23" s="55" t="s">
        <v>177</v>
      </c>
      <c r="E23" s="55" t="s">
        <v>177</v>
      </c>
      <c r="F23" s="55" t="s">
        <v>203</v>
      </c>
      <c r="G23" s="55" t="s">
        <v>181</v>
      </c>
      <c r="H23" s="55" t="s">
        <v>184</v>
      </c>
      <c r="I23" s="55" t="s">
        <v>176</v>
      </c>
      <c r="J23" s="53"/>
      <c r="K23" s="55" t="s">
        <v>180</v>
      </c>
      <c r="L23" s="292">
        <v>6</v>
      </c>
      <c r="M23" s="284">
        <v>7</v>
      </c>
      <c r="N23" s="284" t="s">
        <v>369</v>
      </c>
      <c r="O23" s="284" t="s">
        <v>368</v>
      </c>
      <c r="P23" s="284" t="s">
        <v>367</v>
      </c>
      <c r="Q23" s="292" t="s">
        <v>413</v>
      </c>
      <c r="R23" s="284" t="s">
        <v>414</v>
      </c>
      <c r="S23" s="284" t="s">
        <v>415</v>
      </c>
      <c r="T23" s="284" t="s">
        <v>368</v>
      </c>
      <c r="U23" s="263" t="s">
        <v>484</v>
      </c>
    </row>
    <row r="24" spans="2:21" ht="15" customHeight="1" thickBot="1">
      <c r="B24" s="264" t="s">
        <v>275</v>
      </c>
      <c r="C24" s="295" t="s">
        <v>60</v>
      </c>
      <c r="D24" s="55" t="s">
        <v>172</v>
      </c>
      <c r="E24" s="55" t="s">
        <v>177</v>
      </c>
      <c r="F24" s="55" t="s">
        <v>187</v>
      </c>
      <c r="G24" s="55" t="s">
        <v>187</v>
      </c>
      <c r="H24" s="55" t="s">
        <v>183</v>
      </c>
      <c r="I24" s="55" t="s">
        <v>171</v>
      </c>
      <c r="J24" s="55" t="s">
        <v>181</v>
      </c>
      <c r="K24" s="53"/>
      <c r="L24" s="292">
        <v>4</v>
      </c>
      <c r="M24" s="284">
        <v>7</v>
      </c>
      <c r="N24" s="284" t="s">
        <v>374</v>
      </c>
      <c r="O24" s="284" t="s">
        <v>374</v>
      </c>
      <c r="P24" s="284" t="s">
        <v>367</v>
      </c>
      <c r="Q24" s="292" t="s">
        <v>416</v>
      </c>
      <c r="R24" s="284" t="s">
        <v>417</v>
      </c>
      <c r="S24" s="284" t="s">
        <v>418</v>
      </c>
      <c r="T24" s="284" t="s">
        <v>368</v>
      </c>
      <c r="U24" s="263" t="s">
        <v>485</v>
      </c>
    </row>
    <row r="25" spans="2:21" ht="15" customHeight="1" thickTop="1">
      <c r="B25" s="268" t="s">
        <v>141</v>
      </c>
      <c r="C25" s="269"/>
      <c r="D25" s="287"/>
      <c r="E25" s="287"/>
      <c r="F25" s="287"/>
      <c r="G25" s="287"/>
      <c r="H25" s="287"/>
      <c r="I25" s="287"/>
      <c r="J25" s="287"/>
      <c r="K25" s="287"/>
      <c r="L25" s="293"/>
      <c r="M25" s="285"/>
      <c r="N25" s="285"/>
      <c r="O25" s="285"/>
      <c r="P25" s="285"/>
      <c r="Q25" s="293"/>
      <c r="R25" s="285"/>
      <c r="S25" s="285"/>
      <c r="T25" s="285"/>
      <c r="U25" s="272"/>
    </row>
    <row r="26" spans="2:21" ht="15" customHeight="1">
      <c r="B26" s="256" t="s">
        <v>84</v>
      </c>
      <c r="C26" s="257" t="s">
        <v>85</v>
      </c>
      <c r="D26" s="289">
        <v>1</v>
      </c>
      <c r="E26" s="289">
        <v>2</v>
      </c>
      <c r="F26" s="289">
        <v>3</v>
      </c>
      <c r="G26" s="289">
        <v>4</v>
      </c>
      <c r="H26" s="289">
        <v>5</v>
      </c>
      <c r="I26" s="289">
        <v>6</v>
      </c>
      <c r="J26" s="289">
        <v>7</v>
      </c>
      <c r="K26" s="289">
        <v>8</v>
      </c>
      <c r="L26" s="290" t="s">
        <v>9</v>
      </c>
      <c r="M26" s="242" t="s">
        <v>2</v>
      </c>
      <c r="N26" s="242" t="s">
        <v>3</v>
      </c>
      <c r="O26" s="242" t="s">
        <v>4</v>
      </c>
      <c r="P26" s="242" t="s">
        <v>5</v>
      </c>
      <c r="Q26" s="290" t="s">
        <v>131</v>
      </c>
      <c r="R26" s="242" t="s">
        <v>8</v>
      </c>
      <c r="S26" s="242" t="s">
        <v>365</v>
      </c>
      <c r="T26" s="242" t="s">
        <v>133</v>
      </c>
      <c r="U26" s="263"/>
    </row>
    <row r="27" spans="2:21" ht="15" customHeight="1">
      <c r="B27" s="260" t="s">
        <v>134</v>
      </c>
      <c r="C27" s="296" t="s">
        <v>33</v>
      </c>
      <c r="D27" s="53"/>
      <c r="E27" s="54" t="s">
        <v>172</v>
      </c>
      <c r="F27" s="54" t="s">
        <v>188</v>
      </c>
      <c r="G27" s="54" t="s">
        <v>180</v>
      </c>
      <c r="H27" s="54" t="s">
        <v>171</v>
      </c>
      <c r="I27" s="54" t="s">
        <v>173</v>
      </c>
      <c r="J27" s="54" t="s">
        <v>183</v>
      </c>
      <c r="K27" s="54" t="s">
        <v>489</v>
      </c>
      <c r="L27" s="291">
        <v>13</v>
      </c>
      <c r="M27" s="283">
        <v>7</v>
      </c>
      <c r="N27" s="283" t="s">
        <v>373</v>
      </c>
      <c r="O27" s="283" t="s">
        <v>374</v>
      </c>
      <c r="P27" s="283" t="s">
        <v>369</v>
      </c>
      <c r="Q27" s="291" t="s">
        <v>419</v>
      </c>
      <c r="R27" s="283" t="s">
        <v>404</v>
      </c>
      <c r="S27" s="283" t="s">
        <v>420</v>
      </c>
      <c r="T27" s="283" t="s">
        <v>368</v>
      </c>
      <c r="U27" s="263">
        <v>24</v>
      </c>
    </row>
    <row r="28" spans="2:21" ht="15" customHeight="1">
      <c r="B28" s="260" t="s">
        <v>135</v>
      </c>
      <c r="C28" s="297" t="s">
        <v>42</v>
      </c>
      <c r="D28" s="54" t="s">
        <v>173</v>
      </c>
      <c r="E28" s="53"/>
      <c r="F28" s="54" t="s">
        <v>190</v>
      </c>
      <c r="G28" s="54" t="s">
        <v>183</v>
      </c>
      <c r="H28" s="54" t="s">
        <v>171</v>
      </c>
      <c r="I28" s="54" t="s">
        <v>191</v>
      </c>
      <c r="J28" s="54" t="s">
        <v>195</v>
      </c>
      <c r="K28" s="54" t="s">
        <v>513</v>
      </c>
      <c r="L28" s="291">
        <v>11</v>
      </c>
      <c r="M28" s="283">
        <v>7</v>
      </c>
      <c r="N28" s="283" t="s">
        <v>381</v>
      </c>
      <c r="O28" s="283" t="s">
        <v>369</v>
      </c>
      <c r="P28" s="283" t="s">
        <v>369</v>
      </c>
      <c r="Q28" s="291" t="s">
        <v>421</v>
      </c>
      <c r="R28" s="283" t="s">
        <v>368</v>
      </c>
      <c r="S28" s="283" t="s">
        <v>422</v>
      </c>
      <c r="T28" s="283" t="s">
        <v>368</v>
      </c>
      <c r="U28" s="263">
        <v>24</v>
      </c>
    </row>
    <row r="29" spans="2:21" ht="15" customHeight="1">
      <c r="B29" s="260" t="s">
        <v>136</v>
      </c>
      <c r="C29" s="296" t="s">
        <v>500</v>
      </c>
      <c r="D29" s="54" t="s">
        <v>187</v>
      </c>
      <c r="E29" s="54" t="s">
        <v>189</v>
      </c>
      <c r="F29" s="53"/>
      <c r="G29" s="54" t="s">
        <v>178</v>
      </c>
      <c r="H29" s="54" t="s">
        <v>180</v>
      </c>
      <c r="I29" s="54" t="s">
        <v>178</v>
      </c>
      <c r="J29" s="54" t="s">
        <v>189</v>
      </c>
      <c r="K29" s="54" t="s">
        <v>549</v>
      </c>
      <c r="L29" s="291">
        <v>10</v>
      </c>
      <c r="M29" s="283">
        <v>7</v>
      </c>
      <c r="N29" s="283" t="s">
        <v>381</v>
      </c>
      <c r="O29" s="283" t="s">
        <v>374</v>
      </c>
      <c r="P29" s="283" t="s">
        <v>381</v>
      </c>
      <c r="Q29" s="291" t="s">
        <v>406</v>
      </c>
      <c r="R29" s="283" t="s">
        <v>407</v>
      </c>
      <c r="S29" s="283" t="s">
        <v>423</v>
      </c>
      <c r="T29" s="283" t="s">
        <v>368</v>
      </c>
      <c r="U29" s="263">
        <v>24</v>
      </c>
    </row>
    <row r="30" spans="2:21" ht="15" customHeight="1">
      <c r="B30" s="260" t="s">
        <v>137</v>
      </c>
      <c r="C30" s="296" t="s">
        <v>153</v>
      </c>
      <c r="D30" s="54" t="s">
        <v>181</v>
      </c>
      <c r="E30" s="54" t="s">
        <v>184</v>
      </c>
      <c r="F30" s="54" t="s">
        <v>179</v>
      </c>
      <c r="G30" s="53"/>
      <c r="H30" s="54" t="s">
        <v>172</v>
      </c>
      <c r="I30" s="54" t="s">
        <v>184</v>
      </c>
      <c r="J30" s="54" t="s">
        <v>174</v>
      </c>
      <c r="K30" s="54" t="s">
        <v>557</v>
      </c>
      <c r="L30" s="291">
        <v>9</v>
      </c>
      <c r="M30" s="283">
        <v>7</v>
      </c>
      <c r="N30" s="283" t="s">
        <v>381</v>
      </c>
      <c r="O30" s="283" t="s">
        <v>368</v>
      </c>
      <c r="P30" s="283" t="s">
        <v>373</v>
      </c>
      <c r="Q30" s="291" t="s">
        <v>424</v>
      </c>
      <c r="R30" s="283" t="s">
        <v>425</v>
      </c>
      <c r="S30" s="283" t="s">
        <v>426</v>
      </c>
      <c r="T30" s="283" t="s">
        <v>368</v>
      </c>
      <c r="U30" s="263">
        <v>24</v>
      </c>
    </row>
    <row r="31" spans="2:21" ht="15" customHeight="1">
      <c r="B31" s="264" t="s">
        <v>138</v>
      </c>
      <c r="C31" s="295" t="s">
        <v>40</v>
      </c>
      <c r="D31" s="55" t="s">
        <v>171</v>
      </c>
      <c r="E31" s="55" t="s">
        <v>171</v>
      </c>
      <c r="F31" s="55" t="s">
        <v>181</v>
      </c>
      <c r="G31" s="55" t="s">
        <v>173</v>
      </c>
      <c r="H31" s="53"/>
      <c r="I31" s="55" t="s">
        <v>184</v>
      </c>
      <c r="J31" s="55" t="s">
        <v>182</v>
      </c>
      <c r="K31" s="55" t="s">
        <v>553</v>
      </c>
      <c r="L31" s="292">
        <v>9</v>
      </c>
      <c r="M31" s="284">
        <v>7</v>
      </c>
      <c r="N31" s="284" t="s">
        <v>369</v>
      </c>
      <c r="O31" s="284" t="s">
        <v>381</v>
      </c>
      <c r="P31" s="284" t="s">
        <v>369</v>
      </c>
      <c r="Q31" s="292" t="s">
        <v>427</v>
      </c>
      <c r="R31" s="284" t="s">
        <v>428</v>
      </c>
      <c r="S31" s="284" t="s">
        <v>429</v>
      </c>
      <c r="T31" s="284" t="s">
        <v>368</v>
      </c>
      <c r="U31" s="263" t="s">
        <v>482</v>
      </c>
    </row>
    <row r="32" spans="2:21" ht="15" customHeight="1">
      <c r="B32" s="264" t="s">
        <v>139</v>
      </c>
      <c r="C32" s="295" t="s">
        <v>284</v>
      </c>
      <c r="D32" s="55" t="s">
        <v>172</v>
      </c>
      <c r="E32" s="55" t="s">
        <v>192</v>
      </c>
      <c r="F32" s="55" t="s">
        <v>179</v>
      </c>
      <c r="G32" s="55" t="s">
        <v>183</v>
      </c>
      <c r="H32" s="55" t="s">
        <v>183</v>
      </c>
      <c r="I32" s="53"/>
      <c r="J32" s="55" t="s">
        <v>184</v>
      </c>
      <c r="K32" s="55" t="s">
        <v>517</v>
      </c>
      <c r="L32" s="292">
        <v>8</v>
      </c>
      <c r="M32" s="284">
        <v>7</v>
      </c>
      <c r="N32" s="284" t="s">
        <v>381</v>
      </c>
      <c r="O32" s="284" t="s">
        <v>368</v>
      </c>
      <c r="P32" s="284" t="s">
        <v>373</v>
      </c>
      <c r="Q32" s="292" t="s">
        <v>382</v>
      </c>
      <c r="R32" s="284" t="s">
        <v>383</v>
      </c>
      <c r="S32" s="284" t="s">
        <v>430</v>
      </c>
      <c r="T32" s="284" t="s">
        <v>374</v>
      </c>
      <c r="U32" s="263" t="s">
        <v>483</v>
      </c>
    </row>
    <row r="33" spans="2:21" ht="15" customHeight="1" thickBot="1">
      <c r="B33" s="264" t="s">
        <v>274</v>
      </c>
      <c r="C33" s="295" t="s">
        <v>146</v>
      </c>
      <c r="D33" s="55" t="s">
        <v>184</v>
      </c>
      <c r="E33" s="55" t="s">
        <v>195</v>
      </c>
      <c r="F33" s="55" t="s">
        <v>190</v>
      </c>
      <c r="G33" s="55" t="s">
        <v>175</v>
      </c>
      <c r="H33" s="55" t="s">
        <v>182</v>
      </c>
      <c r="I33" s="55" t="s">
        <v>183</v>
      </c>
      <c r="J33" s="53"/>
      <c r="K33" s="55" t="s">
        <v>545</v>
      </c>
      <c r="L33" s="292">
        <v>5</v>
      </c>
      <c r="M33" s="284">
        <v>7</v>
      </c>
      <c r="N33" s="284" t="s">
        <v>374</v>
      </c>
      <c r="O33" s="284" t="s">
        <v>369</v>
      </c>
      <c r="P33" s="284" t="s">
        <v>373</v>
      </c>
      <c r="Q33" s="292" t="s">
        <v>431</v>
      </c>
      <c r="R33" s="284" t="s">
        <v>410</v>
      </c>
      <c r="S33" s="284" t="s">
        <v>432</v>
      </c>
      <c r="T33" s="284" t="s">
        <v>368</v>
      </c>
      <c r="U33" s="263" t="s">
        <v>484</v>
      </c>
    </row>
    <row r="34" spans="2:21" ht="15" customHeight="1" thickTop="1">
      <c r="B34" s="268" t="s">
        <v>142</v>
      </c>
      <c r="C34" s="269"/>
      <c r="D34" s="287"/>
      <c r="E34" s="287"/>
      <c r="F34" s="287"/>
      <c r="G34" s="287"/>
      <c r="H34" s="287"/>
      <c r="I34" s="287"/>
      <c r="J34" s="287"/>
      <c r="K34" s="287"/>
      <c r="L34" s="293"/>
      <c r="M34" s="285"/>
      <c r="N34" s="285"/>
      <c r="O34" s="285"/>
      <c r="P34" s="285"/>
      <c r="Q34" s="293"/>
      <c r="R34" s="285"/>
      <c r="S34" s="285"/>
      <c r="T34" s="285"/>
      <c r="U34" s="272"/>
    </row>
    <row r="35" spans="2:21" ht="15" customHeight="1">
      <c r="B35" s="256" t="s">
        <v>84</v>
      </c>
      <c r="C35" s="257" t="s">
        <v>85</v>
      </c>
      <c r="D35" s="289">
        <v>1</v>
      </c>
      <c r="E35" s="289">
        <v>2</v>
      </c>
      <c r="F35" s="289">
        <v>3</v>
      </c>
      <c r="G35" s="289">
        <v>4</v>
      </c>
      <c r="H35" s="289">
        <v>5</v>
      </c>
      <c r="I35" s="289">
        <v>6</v>
      </c>
      <c r="J35" s="289">
        <v>7</v>
      </c>
      <c r="K35" s="289">
        <v>8</v>
      </c>
      <c r="L35" s="290" t="s">
        <v>9</v>
      </c>
      <c r="M35" s="242" t="s">
        <v>2</v>
      </c>
      <c r="N35" s="242" t="s">
        <v>3</v>
      </c>
      <c r="O35" s="242" t="s">
        <v>4</v>
      </c>
      <c r="P35" s="242" t="s">
        <v>5</v>
      </c>
      <c r="Q35" s="290" t="s">
        <v>131</v>
      </c>
      <c r="R35" s="242" t="s">
        <v>8</v>
      </c>
      <c r="S35" s="242" t="s">
        <v>365</v>
      </c>
      <c r="T35" s="242" t="s">
        <v>133</v>
      </c>
      <c r="U35" s="263"/>
    </row>
    <row r="36" spans="2:21" ht="15" customHeight="1">
      <c r="B36" s="260" t="s">
        <v>134</v>
      </c>
      <c r="C36" s="296" t="s">
        <v>16</v>
      </c>
      <c r="D36" s="53"/>
      <c r="E36" s="54" t="s">
        <v>183</v>
      </c>
      <c r="F36" s="54" t="s">
        <v>177</v>
      </c>
      <c r="G36" s="54" t="s">
        <v>171</v>
      </c>
      <c r="H36" s="54" t="s">
        <v>179</v>
      </c>
      <c r="I36" s="54" t="s">
        <v>176</v>
      </c>
      <c r="J36" s="54" t="s">
        <v>173</v>
      </c>
      <c r="K36" s="54" t="s">
        <v>547</v>
      </c>
      <c r="L36" s="291">
        <v>16</v>
      </c>
      <c r="M36" s="283">
        <v>7</v>
      </c>
      <c r="N36" s="283" t="s">
        <v>367</v>
      </c>
      <c r="O36" s="283" t="s">
        <v>374</v>
      </c>
      <c r="P36" s="283" t="s">
        <v>374</v>
      </c>
      <c r="Q36" s="291" t="s">
        <v>400</v>
      </c>
      <c r="R36" s="283" t="s">
        <v>401</v>
      </c>
      <c r="S36" s="283" t="s">
        <v>433</v>
      </c>
      <c r="T36" s="283" t="s">
        <v>368</v>
      </c>
      <c r="U36" s="263">
        <v>24</v>
      </c>
    </row>
    <row r="37" spans="2:21" ht="15" customHeight="1">
      <c r="B37" s="260" t="s">
        <v>135</v>
      </c>
      <c r="C37" s="296" t="s">
        <v>501</v>
      </c>
      <c r="D37" s="54" t="s">
        <v>184</v>
      </c>
      <c r="E37" s="53"/>
      <c r="F37" s="54" t="s">
        <v>176</v>
      </c>
      <c r="G37" s="54" t="s">
        <v>272</v>
      </c>
      <c r="H37" s="54" t="s">
        <v>179</v>
      </c>
      <c r="I37" s="54" t="s">
        <v>173</v>
      </c>
      <c r="J37" s="54" t="s">
        <v>180</v>
      </c>
      <c r="K37" s="54" t="s">
        <v>559</v>
      </c>
      <c r="L37" s="291">
        <v>12</v>
      </c>
      <c r="M37" s="283">
        <v>7</v>
      </c>
      <c r="N37" s="283" t="s">
        <v>373</v>
      </c>
      <c r="O37" s="283" t="s">
        <v>368</v>
      </c>
      <c r="P37" s="283" t="s">
        <v>381</v>
      </c>
      <c r="Q37" s="291" t="s">
        <v>434</v>
      </c>
      <c r="R37" s="283" t="s">
        <v>435</v>
      </c>
      <c r="S37" s="283" t="s">
        <v>436</v>
      </c>
      <c r="T37" s="283" t="s">
        <v>368</v>
      </c>
      <c r="U37" s="263">
        <v>24</v>
      </c>
    </row>
    <row r="38" spans="2:21" ht="15" customHeight="1">
      <c r="B38" s="260" t="s">
        <v>136</v>
      </c>
      <c r="C38" s="296" t="s">
        <v>502</v>
      </c>
      <c r="D38" s="54" t="s">
        <v>176</v>
      </c>
      <c r="E38" s="54" t="s">
        <v>177</v>
      </c>
      <c r="F38" s="53"/>
      <c r="G38" s="54" t="s">
        <v>178</v>
      </c>
      <c r="H38" s="54" t="s">
        <v>176</v>
      </c>
      <c r="I38" s="54" t="s">
        <v>172</v>
      </c>
      <c r="J38" s="54" t="s">
        <v>176</v>
      </c>
      <c r="K38" s="54" t="s">
        <v>490</v>
      </c>
      <c r="L38" s="291">
        <v>12</v>
      </c>
      <c r="M38" s="283">
        <v>7</v>
      </c>
      <c r="N38" s="283" t="s">
        <v>373</v>
      </c>
      <c r="O38" s="283" t="s">
        <v>368</v>
      </c>
      <c r="P38" s="283" t="s">
        <v>381</v>
      </c>
      <c r="Q38" s="291" t="s">
        <v>437</v>
      </c>
      <c r="R38" s="283" t="s">
        <v>438</v>
      </c>
      <c r="S38" s="283" t="s">
        <v>439</v>
      </c>
      <c r="T38" s="283" t="s">
        <v>368</v>
      </c>
      <c r="U38" s="263">
        <v>24</v>
      </c>
    </row>
    <row r="39" spans="2:21" ht="15" customHeight="1">
      <c r="B39" s="260" t="s">
        <v>137</v>
      </c>
      <c r="C39" s="296" t="s">
        <v>285</v>
      </c>
      <c r="D39" s="54" t="s">
        <v>171</v>
      </c>
      <c r="E39" s="54" t="s">
        <v>271</v>
      </c>
      <c r="F39" s="54" t="s">
        <v>179</v>
      </c>
      <c r="G39" s="53"/>
      <c r="H39" s="54" t="s">
        <v>189</v>
      </c>
      <c r="I39" s="54" t="s">
        <v>175</v>
      </c>
      <c r="J39" s="54" t="s">
        <v>269</v>
      </c>
      <c r="K39" s="54" t="s">
        <v>550</v>
      </c>
      <c r="L39" s="291">
        <v>10</v>
      </c>
      <c r="M39" s="283">
        <v>7</v>
      </c>
      <c r="N39" s="283" t="s">
        <v>381</v>
      </c>
      <c r="O39" s="283" t="s">
        <v>369</v>
      </c>
      <c r="P39" s="283" t="s">
        <v>369</v>
      </c>
      <c r="Q39" s="291" t="s">
        <v>440</v>
      </c>
      <c r="R39" s="283" t="s">
        <v>407</v>
      </c>
      <c r="S39" s="283" t="s">
        <v>441</v>
      </c>
      <c r="T39" s="283" t="s">
        <v>374</v>
      </c>
      <c r="U39" s="263">
        <v>24</v>
      </c>
    </row>
    <row r="40" spans="2:21" ht="15" customHeight="1">
      <c r="B40" s="264" t="s">
        <v>138</v>
      </c>
      <c r="C40" s="295" t="s">
        <v>22</v>
      </c>
      <c r="D40" s="55" t="s">
        <v>178</v>
      </c>
      <c r="E40" s="55" t="s">
        <v>178</v>
      </c>
      <c r="F40" s="55" t="s">
        <v>177</v>
      </c>
      <c r="G40" s="55" t="s">
        <v>190</v>
      </c>
      <c r="H40" s="53"/>
      <c r="I40" s="55" t="s">
        <v>299</v>
      </c>
      <c r="J40" s="55" t="s">
        <v>176</v>
      </c>
      <c r="K40" s="55" t="s">
        <v>514</v>
      </c>
      <c r="L40" s="292">
        <v>9</v>
      </c>
      <c r="M40" s="284">
        <v>7</v>
      </c>
      <c r="N40" s="284" t="s">
        <v>381</v>
      </c>
      <c r="O40" s="284" t="s">
        <v>368</v>
      </c>
      <c r="P40" s="284" t="s">
        <v>373</v>
      </c>
      <c r="Q40" s="292" t="s">
        <v>442</v>
      </c>
      <c r="R40" s="284" t="s">
        <v>391</v>
      </c>
      <c r="S40" s="284" t="s">
        <v>443</v>
      </c>
      <c r="T40" s="284" t="s">
        <v>368</v>
      </c>
      <c r="U40" s="263" t="s">
        <v>482</v>
      </c>
    </row>
    <row r="41" spans="2:21" ht="15" customHeight="1">
      <c r="B41" s="264" t="s">
        <v>139</v>
      </c>
      <c r="C41" s="295" t="s">
        <v>32</v>
      </c>
      <c r="D41" s="55" t="s">
        <v>177</v>
      </c>
      <c r="E41" s="55" t="s">
        <v>172</v>
      </c>
      <c r="F41" s="55" t="s">
        <v>173</v>
      </c>
      <c r="G41" s="55" t="s">
        <v>174</v>
      </c>
      <c r="H41" s="55" t="s">
        <v>298</v>
      </c>
      <c r="I41" s="53"/>
      <c r="J41" s="55" t="s">
        <v>171</v>
      </c>
      <c r="K41" s="55" t="s">
        <v>519</v>
      </c>
      <c r="L41" s="292">
        <v>7</v>
      </c>
      <c r="M41" s="284">
        <v>7</v>
      </c>
      <c r="N41" s="284" t="s">
        <v>369</v>
      </c>
      <c r="O41" s="284" t="s">
        <v>374</v>
      </c>
      <c r="P41" s="284" t="s">
        <v>373</v>
      </c>
      <c r="Q41" s="292" t="s">
        <v>444</v>
      </c>
      <c r="R41" s="284" t="s">
        <v>445</v>
      </c>
      <c r="S41" s="284" t="s">
        <v>446</v>
      </c>
      <c r="T41" s="284" t="s">
        <v>368</v>
      </c>
      <c r="U41" s="263" t="s">
        <v>483</v>
      </c>
    </row>
    <row r="42" spans="2:21" ht="15" customHeight="1" thickBot="1">
      <c r="B42" s="264" t="s">
        <v>274</v>
      </c>
      <c r="C42" s="295" t="s">
        <v>503</v>
      </c>
      <c r="D42" s="55" t="s">
        <v>172</v>
      </c>
      <c r="E42" s="55" t="s">
        <v>181</v>
      </c>
      <c r="F42" s="55" t="s">
        <v>177</v>
      </c>
      <c r="G42" s="55" t="s">
        <v>270</v>
      </c>
      <c r="H42" s="55" t="s">
        <v>177</v>
      </c>
      <c r="I42" s="55" t="s">
        <v>171</v>
      </c>
      <c r="J42" s="53"/>
      <c r="K42" s="55" t="s">
        <v>555</v>
      </c>
      <c r="L42" s="292">
        <v>4</v>
      </c>
      <c r="M42" s="284">
        <v>7</v>
      </c>
      <c r="N42" s="284" t="s">
        <v>374</v>
      </c>
      <c r="O42" s="284" t="s">
        <v>374</v>
      </c>
      <c r="P42" s="284" t="s">
        <v>367</v>
      </c>
      <c r="Q42" s="292" t="s">
        <v>447</v>
      </c>
      <c r="R42" s="284" t="s">
        <v>410</v>
      </c>
      <c r="S42" s="284" t="s">
        <v>448</v>
      </c>
      <c r="T42" s="284" t="s">
        <v>368</v>
      </c>
      <c r="U42" s="263" t="s">
        <v>484</v>
      </c>
    </row>
    <row r="43" spans="2:21" ht="15" customHeight="1" thickTop="1">
      <c r="B43" s="268" t="s">
        <v>143</v>
      </c>
      <c r="C43" s="269"/>
      <c r="D43" s="287"/>
      <c r="E43" s="287"/>
      <c r="F43" s="287"/>
      <c r="G43" s="287"/>
      <c r="H43" s="287"/>
      <c r="I43" s="287"/>
      <c r="J43" s="287"/>
      <c r="K43" s="287"/>
      <c r="L43" s="293"/>
      <c r="M43" s="285"/>
      <c r="N43" s="285"/>
      <c r="O43" s="285"/>
      <c r="P43" s="285"/>
      <c r="Q43" s="293"/>
      <c r="R43" s="285"/>
      <c r="S43" s="285"/>
      <c r="T43" s="285"/>
      <c r="U43" s="272"/>
    </row>
    <row r="44" spans="2:21" ht="15" customHeight="1">
      <c r="B44" s="256" t="s">
        <v>84</v>
      </c>
      <c r="C44" s="257" t="s">
        <v>85</v>
      </c>
      <c r="D44" s="289">
        <v>1</v>
      </c>
      <c r="E44" s="289">
        <v>2</v>
      </c>
      <c r="F44" s="289">
        <v>3</v>
      </c>
      <c r="G44" s="289">
        <v>4</v>
      </c>
      <c r="H44" s="289">
        <v>5</v>
      </c>
      <c r="I44" s="289">
        <v>6</v>
      </c>
      <c r="J44" s="289">
        <v>7</v>
      </c>
      <c r="K44" s="289">
        <v>8</v>
      </c>
      <c r="L44" s="290" t="s">
        <v>9</v>
      </c>
      <c r="M44" s="242" t="s">
        <v>2</v>
      </c>
      <c r="N44" s="242" t="s">
        <v>3</v>
      </c>
      <c r="O44" s="242" t="s">
        <v>4</v>
      </c>
      <c r="P44" s="242" t="s">
        <v>5</v>
      </c>
      <c r="Q44" s="290" t="s">
        <v>131</v>
      </c>
      <c r="R44" s="242" t="s">
        <v>8</v>
      </c>
      <c r="S44" s="242" t="s">
        <v>365</v>
      </c>
      <c r="T44" s="242" t="s">
        <v>133</v>
      </c>
      <c r="U44" s="263"/>
    </row>
    <row r="45" spans="2:21" ht="15" customHeight="1">
      <c r="B45" s="260" t="s">
        <v>134</v>
      </c>
      <c r="C45" s="296" t="s">
        <v>504</v>
      </c>
      <c r="D45" s="53"/>
      <c r="E45" s="54" t="s">
        <v>173</v>
      </c>
      <c r="F45" s="54" t="s">
        <v>270</v>
      </c>
      <c r="G45" s="54" t="s">
        <v>183</v>
      </c>
      <c r="H45" s="54" t="s">
        <v>183</v>
      </c>
      <c r="I45" s="54" t="s">
        <v>171</v>
      </c>
      <c r="J45" s="54" t="s">
        <v>183</v>
      </c>
      <c r="K45" s="54" t="s">
        <v>516</v>
      </c>
      <c r="L45" s="291">
        <v>16</v>
      </c>
      <c r="M45" s="283">
        <v>7</v>
      </c>
      <c r="N45" s="283" t="s">
        <v>367</v>
      </c>
      <c r="O45" s="283" t="s">
        <v>374</v>
      </c>
      <c r="P45" s="283" t="s">
        <v>374</v>
      </c>
      <c r="Q45" s="291" t="s">
        <v>449</v>
      </c>
      <c r="R45" s="283" t="s">
        <v>450</v>
      </c>
      <c r="S45" s="283" t="s">
        <v>451</v>
      </c>
      <c r="T45" s="283" t="s">
        <v>368</v>
      </c>
      <c r="U45" s="263">
        <v>24</v>
      </c>
    </row>
    <row r="46" spans="2:21" ht="15" customHeight="1">
      <c r="B46" s="260" t="s">
        <v>135</v>
      </c>
      <c r="C46" s="296" t="s">
        <v>505</v>
      </c>
      <c r="D46" s="54" t="s">
        <v>172</v>
      </c>
      <c r="E46" s="53"/>
      <c r="F46" s="54" t="s">
        <v>173</v>
      </c>
      <c r="G46" s="54" t="s">
        <v>179</v>
      </c>
      <c r="H46" s="54" t="s">
        <v>270</v>
      </c>
      <c r="I46" s="54" t="s">
        <v>178</v>
      </c>
      <c r="J46" s="54" t="s">
        <v>180</v>
      </c>
      <c r="K46" s="54" t="s">
        <v>491</v>
      </c>
      <c r="L46" s="291">
        <v>15</v>
      </c>
      <c r="M46" s="283">
        <v>7</v>
      </c>
      <c r="N46" s="283" t="s">
        <v>367</v>
      </c>
      <c r="O46" s="283" t="s">
        <v>368</v>
      </c>
      <c r="P46" s="283" t="s">
        <v>369</v>
      </c>
      <c r="Q46" s="291" t="s">
        <v>452</v>
      </c>
      <c r="R46" s="283" t="s">
        <v>453</v>
      </c>
      <c r="S46" s="283" t="s">
        <v>454</v>
      </c>
      <c r="T46" s="283" t="s">
        <v>368</v>
      </c>
      <c r="U46" s="263">
        <v>24</v>
      </c>
    </row>
    <row r="47" spans="2:21" ht="15" customHeight="1">
      <c r="B47" s="260" t="s">
        <v>136</v>
      </c>
      <c r="C47" s="296" t="s">
        <v>506</v>
      </c>
      <c r="D47" s="54" t="s">
        <v>269</v>
      </c>
      <c r="E47" s="54" t="s">
        <v>172</v>
      </c>
      <c r="F47" s="53"/>
      <c r="G47" s="54" t="s">
        <v>171</v>
      </c>
      <c r="H47" s="54" t="s">
        <v>173</v>
      </c>
      <c r="I47" s="54" t="s">
        <v>189</v>
      </c>
      <c r="J47" s="54" t="s">
        <v>184</v>
      </c>
      <c r="K47" s="54" t="s">
        <v>551</v>
      </c>
      <c r="L47" s="291">
        <v>10</v>
      </c>
      <c r="M47" s="283">
        <v>7</v>
      </c>
      <c r="N47" s="283" t="s">
        <v>381</v>
      </c>
      <c r="O47" s="283" t="s">
        <v>374</v>
      </c>
      <c r="P47" s="283" t="s">
        <v>381</v>
      </c>
      <c r="Q47" s="291" t="s">
        <v>455</v>
      </c>
      <c r="R47" s="283" t="s">
        <v>386</v>
      </c>
      <c r="S47" s="283" t="s">
        <v>456</v>
      </c>
      <c r="T47" s="283" t="s">
        <v>368</v>
      </c>
      <c r="U47" s="263">
        <v>24</v>
      </c>
    </row>
    <row r="48" spans="2:21" ht="15" customHeight="1">
      <c r="B48" s="260" t="s">
        <v>137</v>
      </c>
      <c r="C48" s="296" t="s">
        <v>149</v>
      </c>
      <c r="D48" s="54" t="s">
        <v>184</v>
      </c>
      <c r="E48" s="54" t="s">
        <v>178</v>
      </c>
      <c r="F48" s="54" t="s">
        <v>171</v>
      </c>
      <c r="G48" s="53"/>
      <c r="H48" s="54" t="s">
        <v>177</v>
      </c>
      <c r="I48" s="54" t="s">
        <v>176</v>
      </c>
      <c r="J48" s="54" t="s">
        <v>193</v>
      </c>
      <c r="K48" s="54" t="s">
        <v>560</v>
      </c>
      <c r="L48" s="291">
        <v>10</v>
      </c>
      <c r="M48" s="283">
        <v>7</v>
      </c>
      <c r="N48" s="283" t="s">
        <v>381</v>
      </c>
      <c r="O48" s="283" t="s">
        <v>374</v>
      </c>
      <c r="P48" s="283" t="s">
        <v>381</v>
      </c>
      <c r="Q48" s="291" t="s">
        <v>457</v>
      </c>
      <c r="R48" s="283" t="s">
        <v>458</v>
      </c>
      <c r="S48" s="283" t="s">
        <v>459</v>
      </c>
      <c r="T48" s="283" t="s">
        <v>368</v>
      </c>
      <c r="U48" s="263">
        <v>24</v>
      </c>
    </row>
    <row r="49" spans="2:21" ht="15" customHeight="1">
      <c r="B49" s="264" t="s">
        <v>138</v>
      </c>
      <c r="C49" s="265" t="s">
        <v>507</v>
      </c>
      <c r="D49" s="55" t="s">
        <v>184</v>
      </c>
      <c r="E49" s="55" t="s">
        <v>269</v>
      </c>
      <c r="F49" s="55" t="s">
        <v>172</v>
      </c>
      <c r="G49" s="55" t="s">
        <v>176</v>
      </c>
      <c r="H49" s="53"/>
      <c r="I49" s="55" t="s">
        <v>191</v>
      </c>
      <c r="J49" s="55" t="s">
        <v>176</v>
      </c>
      <c r="K49" s="55" t="s">
        <v>554</v>
      </c>
      <c r="L49" s="292">
        <v>9</v>
      </c>
      <c r="M49" s="284">
        <v>7</v>
      </c>
      <c r="N49" s="284" t="s">
        <v>381</v>
      </c>
      <c r="O49" s="284" t="s">
        <v>368</v>
      </c>
      <c r="P49" s="284" t="s">
        <v>373</v>
      </c>
      <c r="Q49" s="292" t="s">
        <v>460</v>
      </c>
      <c r="R49" s="284" t="s">
        <v>425</v>
      </c>
      <c r="S49" s="284" t="s">
        <v>461</v>
      </c>
      <c r="T49" s="284" t="s">
        <v>368</v>
      </c>
      <c r="U49" s="263" t="s">
        <v>482</v>
      </c>
    </row>
    <row r="50" spans="2:21" ht="15" customHeight="1">
      <c r="B50" s="264" t="s">
        <v>139</v>
      </c>
      <c r="C50" s="295" t="s">
        <v>508</v>
      </c>
      <c r="D50" s="55" t="s">
        <v>171</v>
      </c>
      <c r="E50" s="55" t="s">
        <v>179</v>
      </c>
      <c r="F50" s="55" t="s">
        <v>190</v>
      </c>
      <c r="G50" s="55" t="s">
        <v>177</v>
      </c>
      <c r="H50" s="55" t="s">
        <v>192</v>
      </c>
      <c r="I50" s="53"/>
      <c r="J50" s="55" t="s">
        <v>182</v>
      </c>
      <c r="K50" s="55" t="s">
        <v>518</v>
      </c>
      <c r="L50" s="292">
        <v>7</v>
      </c>
      <c r="M50" s="284">
        <v>7</v>
      </c>
      <c r="N50" s="284" t="s">
        <v>369</v>
      </c>
      <c r="O50" s="284" t="s">
        <v>369</v>
      </c>
      <c r="P50" s="284" t="s">
        <v>381</v>
      </c>
      <c r="Q50" s="292" t="s">
        <v>382</v>
      </c>
      <c r="R50" s="284" t="s">
        <v>383</v>
      </c>
      <c r="S50" s="284" t="s">
        <v>462</v>
      </c>
      <c r="T50" s="284" t="s">
        <v>374</v>
      </c>
      <c r="U50" s="263" t="s">
        <v>483</v>
      </c>
    </row>
    <row r="51" spans="2:21" ht="15" customHeight="1" thickBot="1">
      <c r="B51" s="264" t="s">
        <v>274</v>
      </c>
      <c r="C51" s="295" t="s">
        <v>509</v>
      </c>
      <c r="D51" s="55" t="s">
        <v>184</v>
      </c>
      <c r="E51" s="55" t="s">
        <v>181</v>
      </c>
      <c r="F51" s="55" t="s">
        <v>183</v>
      </c>
      <c r="G51" s="55" t="s">
        <v>194</v>
      </c>
      <c r="H51" s="55" t="s">
        <v>177</v>
      </c>
      <c r="I51" s="55" t="s">
        <v>182</v>
      </c>
      <c r="J51" s="53"/>
      <c r="K51" s="55" t="s">
        <v>548</v>
      </c>
      <c r="L51" s="292">
        <v>4</v>
      </c>
      <c r="M51" s="284">
        <v>7</v>
      </c>
      <c r="N51" s="284" t="s">
        <v>374</v>
      </c>
      <c r="O51" s="284" t="s">
        <v>374</v>
      </c>
      <c r="P51" s="284" t="s">
        <v>367</v>
      </c>
      <c r="Q51" s="292" t="s">
        <v>463</v>
      </c>
      <c r="R51" s="284" t="s">
        <v>379</v>
      </c>
      <c r="S51" s="284" t="s">
        <v>464</v>
      </c>
      <c r="T51" s="284" t="s">
        <v>368</v>
      </c>
      <c r="U51" s="263" t="s">
        <v>484</v>
      </c>
    </row>
    <row r="52" spans="2:21" ht="15" customHeight="1" thickTop="1">
      <c r="B52" s="268" t="s">
        <v>144</v>
      </c>
      <c r="C52" s="269"/>
      <c r="D52" s="287"/>
      <c r="E52" s="287"/>
      <c r="F52" s="287"/>
      <c r="G52" s="287"/>
      <c r="H52" s="287"/>
      <c r="I52" s="287"/>
      <c r="J52" s="287"/>
      <c r="K52" s="287"/>
      <c r="L52" s="293"/>
      <c r="M52" s="285"/>
      <c r="N52" s="285"/>
      <c r="O52" s="285"/>
      <c r="P52" s="285"/>
      <c r="Q52" s="293"/>
      <c r="R52" s="285"/>
      <c r="S52" s="285"/>
      <c r="T52" s="285"/>
      <c r="U52" s="272"/>
    </row>
    <row r="53" spans="2:21" ht="15" customHeight="1">
      <c r="B53" s="256" t="s">
        <v>84</v>
      </c>
      <c r="C53" s="257" t="s">
        <v>85</v>
      </c>
      <c r="D53" s="289">
        <v>1</v>
      </c>
      <c r="E53" s="289">
        <v>2</v>
      </c>
      <c r="F53" s="289">
        <v>3</v>
      </c>
      <c r="G53" s="289">
        <v>4</v>
      </c>
      <c r="H53" s="289">
        <v>5</v>
      </c>
      <c r="I53" s="289">
        <v>6</v>
      </c>
      <c r="J53" s="289">
        <v>7</v>
      </c>
      <c r="K53" s="289">
        <v>8</v>
      </c>
      <c r="L53" s="290" t="s">
        <v>9</v>
      </c>
      <c r="M53" s="242" t="s">
        <v>2</v>
      </c>
      <c r="N53" s="242" t="s">
        <v>3</v>
      </c>
      <c r="O53" s="242" t="s">
        <v>4</v>
      </c>
      <c r="P53" s="242" t="s">
        <v>5</v>
      </c>
      <c r="Q53" s="290" t="s">
        <v>131</v>
      </c>
      <c r="R53" s="242" t="s">
        <v>8</v>
      </c>
      <c r="S53" s="242" t="s">
        <v>365</v>
      </c>
      <c r="T53" s="242" t="s">
        <v>133</v>
      </c>
      <c r="U53" s="263"/>
    </row>
    <row r="54" spans="2:21" ht="15" customHeight="1">
      <c r="B54" s="260" t="s">
        <v>134</v>
      </c>
      <c r="C54" s="296" t="s">
        <v>151</v>
      </c>
      <c r="D54" s="53"/>
      <c r="E54" s="54" t="s">
        <v>193</v>
      </c>
      <c r="F54" s="54" t="s">
        <v>177</v>
      </c>
      <c r="G54" s="54" t="s">
        <v>193</v>
      </c>
      <c r="H54" s="54" t="s">
        <v>185</v>
      </c>
      <c r="I54" s="54" t="s">
        <v>176</v>
      </c>
      <c r="J54" s="54" t="s">
        <v>191</v>
      </c>
      <c r="K54" s="54" t="s">
        <v>520</v>
      </c>
      <c r="L54" s="291">
        <v>18</v>
      </c>
      <c r="M54" s="283">
        <v>7</v>
      </c>
      <c r="N54" s="283" t="s">
        <v>396</v>
      </c>
      <c r="O54" s="283" t="s">
        <v>368</v>
      </c>
      <c r="P54" s="283" t="s">
        <v>374</v>
      </c>
      <c r="Q54" s="291" t="s">
        <v>465</v>
      </c>
      <c r="R54" s="283" t="s">
        <v>466</v>
      </c>
      <c r="S54" s="283" t="s">
        <v>467</v>
      </c>
      <c r="T54" s="283" t="s">
        <v>368</v>
      </c>
      <c r="U54" s="263">
        <v>24</v>
      </c>
    </row>
    <row r="55" spans="2:21" ht="15" customHeight="1">
      <c r="B55" s="260" t="s">
        <v>135</v>
      </c>
      <c r="C55" s="296" t="s">
        <v>150</v>
      </c>
      <c r="D55" s="54" t="s">
        <v>194</v>
      </c>
      <c r="E55" s="53"/>
      <c r="F55" s="54" t="s">
        <v>187</v>
      </c>
      <c r="G55" s="54" t="s">
        <v>194</v>
      </c>
      <c r="H55" s="54" t="s">
        <v>188</v>
      </c>
      <c r="I55" s="54" t="s">
        <v>179</v>
      </c>
      <c r="J55" s="54" t="s">
        <v>191</v>
      </c>
      <c r="K55" s="54" t="s">
        <v>515</v>
      </c>
      <c r="L55" s="291">
        <v>15</v>
      </c>
      <c r="M55" s="283">
        <v>7</v>
      </c>
      <c r="N55" s="283" t="s">
        <v>367</v>
      </c>
      <c r="O55" s="283" t="s">
        <v>368</v>
      </c>
      <c r="P55" s="283" t="s">
        <v>369</v>
      </c>
      <c r="Q55" s="291" t="s">
        <v>468</v>
      </c>
      <c r="R55" s="283" t="s">
        <v>469</v>
      </c>
      <c r="S55" s="283" t="s">
        <v>470</v>
      </c>
      <c r="T55" s="283" t="s">
        <v>368</v>
      </c>
      <c r="U55" s="263">
        <v>24</v>
      </c>
    </row>
    <row r="56" spans="2:21" ht="15" customHeight="1">
      <c r="B56" s="260" t="s">
        <v>136</v>
      </c>
      <c r="C56" s="296" t="s">
        <v>154</v>
      </c>
      <c r="D56" s="54" t="s">
        <v>176</v>
      </c>
      <c r="E56" s="54" t="s">
        <v>188</v>
      </c>
      <c r="F56" s="53"/>
      <c r="G56" s="54" t="s">
        <v>171</v>
      </c>
      <c r="H56" s="54" t="s">
        <v>183</v>
      </c>
      <c r="I56" s="54" t="s">
        <v>182</v>
      </c>
      <c r="J56" s="54" t="s">
        <v>191</v>
      </c>
      <c r="K56" s="54" t="s">
        <v>552</v>
      </c>
      <c r="L56" s="291">
        <v>11</v>
      </c>
      <c r="M56" s="283">
        <v>7</v>
      </c>
      <c r="N56" s="283" t="s">
        <v>381</v>
      </c>
      <c r="O56" s="283" t="s">
        <v>369</v>
      </c>
      <c r="P56" s="283" t="s">
        <v>369</v>
      </c>
      <c r="Q56" s="291" t="s">
        <v>471</v>
      </c>
      <c r="R56" s="283" t="s">
        <v>368</v>
      </c>
      <c r="S56" s="283" t="s">
        <v>472</v>
      </c>
      <c r="T56" s="283" t="s">
        <v>368</v>
      </c>
      <c r="U56" s="263">
        <v>24</v>
      </c>
    </row>
    <row r="57" spans="2:21" ht="15" customHeight="1">
      <c r="B57" s="260" t="s">
        <v>137</v>
      </c>
      <c r="C57" s="296" t="s">
        <v>510</v>
      </c>
      <c r="D57" s="54" t="s">
        <v>194</v>
      </c>
      <c r="E57" s="54" t="s">
        <v>193</v>
      </c>
      <c r="F57" s="54" t="s">
        <v>171</v>
      </c>
      <c r="G57" s="53"/>
      <c r="H57" s="54" t="s">
        <v>171</v>
      </c>
      <c r="I57" s="54" t="s">
        <v>184</v>
      </c>
      <c r="J57" s="54" t="s">
        <v>191</v>
      </c>
      <c r="K57" s="54" t="s">
        <v>546</v>
      </c>
      <c r="L57" s="291">
        <v>11</v>
      </c>
      <c r="M57" s="283">
        <v>7</v>
      </c>
      <c r="N57" s="283" t="s">
        <v>381</v>
      </c>
      <c r="O57" s="283" t="s">
        <v>369</v>
      </c>
      <c r="P57" s="283" t="s">
        <v>369</v>
      </c>
      <c r="Q57" s="291" t="s">
        <v>473</v>
      </c>
      <c r="R57" s="283" t="s">
        <v>391</v>
      </c>
      <c r="S57" s="283" t="s">
        <v>454</v>
      </c>
      <c r="T57" s="283" t="s">
        <v>368</v>
      </c>
      <c r="U57" s="263">
        <v>24</v>
      </c>
    </row>
    <row r="58" spans="2:21" ht="15" customHeight="1">
      <c r="B58" s="264" t="s">
        <v>138</v>
      </c>
      <c r="C58" s="295" t="s">
        <v>38</v>
      </c>
      <c r="D58" s="55" t="s">
        <v>186</v>
      </c>
      <c r="E58" s="55" t="s">
        <v>187</v>
      </c>
      <c r="F58" s="55" t="s">
        <v>184</v>
      </c>
      <c r="G58" s="55" t="s">
        <v>171</v>
      </c>
      <c r="H58" s="53"/>
      <c r="I58" s="55" t="s">
        <v>182</v>
      </c>
      <c r="J58" s="55" t="s">
        <v>191</v>
      </c>
      <c r="K58" s="55" t="s">
        <v>556</v>
      </c>
      <c r="L58" s="292">
        <v>8</v>
      </c>
      <c r="M58" s="284">
        <v>7</v>
      </c>
      <c r="N58" s="284" t="s">
        <v>369</v>
      </c>
      <c r="O58" s="284" t="s">
        <v>369</v>
      </c>
      <c r="P58" s="284" t="s">
        <v>381</v>
      </c>
      <c r="Q58" s="292" t="s">
        <v>474</v>
      </c>
      <c r="R58" s="284" t="s">
        <v>475</v>
      </c>
      <c r="S58" s="284" t="s">
        <v>476</v>
      </c>
      <c r="T58" s="284" t="s">
        <v>368</v>
      </c>
      <c r="U58" s="263" t="s">
        <v>482</v>
      </c>
    </row>
    <row r="59" spans="2:21" ht="15" customHeight="1">
      <c r="B59" s="264" t="s">
        <v>139</v>
      </c>
      <c r="C59" s="295" t="s">
        <v>156</v>
      </c>
      <c r="D59" s="55" t="s">
        <v>177</v>
      </c>
      <c r="E59" s="55" t="s">
        <v>178</v>
      </c>
      <c r="F59" s="55" t="s">
        <v>182</v>
      </c>
      <c r="G59" s="55" t="s">
        <v>183</v>
      </c>
      <c r="H59" s="55" t="s">
        <v>182</v>
      </c>
      <c r="I59" s="53"/>
      <c r="J59" s="55" t="s">
        <v>191</v>
      </c>
      <c r="K59" s="55" t="s">
        <v>558</v>
      </c>
      <c r="L59" s="292">
        <v>8</v>
      </c>
      <c r="M59" s="284">
        <v>7</v>
      </c>
      <c r="N59" s="284" t="s">
        <v>369</v>
      </c>
      <c r="O59" s="284" t="s">
        <v>369</v>
      </c>
      <c r="P59" s="284" t="s">
        <v>381</v>
      </c>
      <c r="Q59" s="292" t="s">
        <v>477</v>
      </c>
      <c r="R59" s="284" t="s">
        <v>386</v>
      </c>
      <c r="S59" s="284" t="s">
        <v>478</v>
      </c>
      <c r="T59" s="284" t="s">
        <v>368</v>
      </c>
      <c r="U59" s="263" t="s">
        <v>483</v>
      </c>
    </row>
    <row r="60" spans="2:21" ht="15" customHeight="1" thickBot="1">
      <c r="B60" s="270" t="s">
        <v>274</v>
      </c>
      <c r="C60" s="298" t="s">
        <v>511</v>
      </c>
      <c r="D60" s="55" t="s">
        <v>192</v>
      </c>
      <c r="E60" s="55" t="s">
        <v>192</v>
      </c>
      <c r="F60" s="55" t="s">
        <v>192</v>
      </c>
      <c r="G60" s="55" t="s">
        <v>192</v>
      </c>
      <c r="H60" s="55" t="s">
        <v>192</v>
      </c>
      <c r="I60" s="55" t="s">
        <v>192</v>
      </c>
      <c r="J60" s="53"/>
      <c r="K60" s="55" t="s">
        <v>492</v>
      </c>
      <c r="L60" s="294">
        <v>-7</v>
      </c>
      <c r="M60" s="286">
        <v>7</v>
      </c>
      <c r="N60" s="286" t="s">
        <v>368</v>
      </c>
      <c r="O60" s="286" t="s">
        <v>368</v>
      </c>
      <c r="P60" s="286" t="s">
        <v>366</v>
      </c>
      <c r="Q60" s="294" t="s">
        <v>479</v>
      </c>
      <c r="R60" s="286" t="s">
        <v>480</v>
      </c>
      <c r="S60" s="286" t="s">
        <v>481</v>
      </c>
      <c r="T60" s="286" t="s">
        <v>366</v>
      </c>
      <c r="U60" s="263" t="s">
        <v>484</v>
      </c>
    </row>
    <row r="61" ht="15.75" thickTop="1"/>
    <row r="62" ht="15.75" thickBot="1"/>
    <row r="63" spans="2:23" ht="15.75" customHeight="1" thickTop="1">
      <c r="B63" s="386" t="s">
        <v>594</v>
      </c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99"/>
      <c r="R63" s="384"/>
      <c r="S63" s="384"/>
      <c r="T63" s="384"/>
      <c r="U63" s="385"/>
      <c r="W63" s="243"/>
    </row>
    <row r="64" spans="2:23" ht="15">
      <c r="B64" s="380" t="s">
        <v>84</v>
      </c>
      <c r="C64" s="242" t="s">
        <v>85</v>
      </c>
      <c r="D64" s="289">
        <v>1</v>
      </c>
      <c r="E64" s="289">
        <v>2</v>
      </c>
      <c r="F64" s="289">
        <v>3</v>
      </c>
      <c r="G64" s="289">
        <v>4</v>
      </c>
      <c r="H64" s="289"/>
      <c r="I64" s="289"/>
      <c r="J64" s="289"/>
      <c r="K64" s="289"/>
      <c r="L64" s="242" t="s">
        <v>9</v>
      </c>
      <c r="M64" s="242" t="s">
        <v>2</v>
      </c>
      <c r="N64" s="242" t="s">
        <v>3</v>
      </c>
      <c r="O64" s="242" t="s">
        <v>4</v>
      </c>
      <c r="P64" s="242" t="s">
        <v>5</v>
      </c>
      <c r="Q64" s="290" t="s">
        <v>131</v>
      </c>
      <c r="R64" s="242" t="s">
        <v>8</v>
      </c>
      <c r="S64" s="242" t="s">
        <v>132</v>
      </c>
      <c r="T64" s="242" t="s">
        <v>133</v>
      </c>
      <c r="U64" s="389"/>
      <c r="W64" s="243"/>
    </row>
    <row r="65" spans="2:23" ht="15">
      <c r="B65" s="381" t="s">
        <v>134</v>
      </c>
      <c r="C65" s="392" t="s">
        <v>506</v>
      </c>
      <c r="D65" s="53"/>
      <c r="E65" s="54" t="s">
        <v>171</v>
      </c>
      <c r="F65" s="54" t="s">
        <v>176</v>
      </c>
      <c r="G65" s="54" t="s">
        <v>183</v>
      </c>
      <c r="H65" s="54"/>
      <c r="I65" s="54"/>
      <c r="J65" s="54"/>
      <c r="K65" s="54"/>
      <c r="L65" s="283">
        <v>7</v>
      </c>
      <c r="M65" s="283">
        <v>3</v>
      </c>
      <c r="N65" s="283">
        <v>2</v>
      </c>
      <c r="O65" s="283">
        <v>1</v>
      </c>
      <c r="P65" s="283" t="s">
        <v>368</v>
      </c>
      <c r="Q65" s="291" t="s">
        <v>603</v>
      </c>
      <c r="R65" s="283">
        <v>4</v>
      </c>
      <c r="S65" s="283" t="s">
        <v>606</v>
      </c>
      <c r="T65" s="283" t="s">
        <v>368</v>
      </c>
      <c r="U65" s="389">
        <v>12</v>
      </c>
      <c r="W65" s="243"/>
    </row>
    <row r="66" spans="2:23" ht="15">
      <c r="B66" s="381" t="s">
        <v>135</v>
      </c>
      <c r="C66" s="392" t="s">
        <v>152</v>
      </c>
      <c r="D66" s="54" t="s">
        <v>171</v>
      </c>
      <c r="E66" s="53"/>
      <c r="F66" s="54" t="s">
        <v>183</v>
      </c>
      <c r="G66" s="54" t="s">
        <v>189</v>
      </c>
      <c r="H66" s="54"/>
      <c r="I66" s="54"/>
      <c r="J66" s="54"/>
      <c r="K66" s="54"/>
      <c r="L66" s="283">
        <v>7</v>
      </c>
      <c r="M66" s="283">
        <v>3</v>
      </c>
      <c r="N66" s="283" t="s">
        <v>369</v>
      </c>
      <c r="O66" s="283">
        <v>1</v>
      </c>
      <c r="P66" s="283" t="s">
        <v>374</v>
      </c>
      <c r="Q66" s="291" t="s">
        <v>604</v>
      </c>
      <c r="R66" s="283">
        <v>7</v>
      </c>
      <c r="S66" s="283" t="s">
        <v>607</v>
      </c>
      <c r="T66" s="283" t="s">
        <v>368</v>
      </c>
      <c r="U66" s="389">
        <v>12</v>
      </c>
      <c r="W66" s="243"/>
    </row>
    <row r="67" spans="2:23" ht="15">
      <c r="B67" s="382" t="s">
        <v>136</v>
      </c>
      <c r="C67" s="393" t="s">
        <v>147</v>
      </c>
      <c r="D67" s="391" t="s">
        <v>177</v>
      </c>
      <c r="E67" s="391" t="s">
        <v>184</v>
      </c>
      <c r="F67" s="53"/>
      <c r="G67" s="391" t="s">
        <v>179</v>
      </c>
      <c r="H67" s="391"/>
      <c r="I67" s="391"/>
      <c r="J67" s="391"/>
      <c r="K67" s="391"/>
      <c r="L67" s="284">
        <v>3</v>
      </c>
      <c r="M67" s="284">
        <v>3</v>
      </c>
      <c r="N67" s="284" t="s">
        <v>374</v>
      </c>
      <c r="O67" s="284" t="s">
        <v>368</v>
      </c>
      <c r="P67" s="284" t="s">
        <v>369</v>
      </c>
      <c r="Q67" s="292" t="s">
        <v>616</v>
      </c>
      <c r="R67" s="284">
        <v>-2</v>
      </c>
      <c r="S67" s="284" t="s">
        <v>608</v>
      </c>
      <c r="T67" s="284" t="s">
        <v>368</v>
      </c>
      <c r="U67" s="389" t="s">
        <v>602</v>
      </c>
      <c r="W67" s="243"/>
    </row>
    <row r="68" spans="2:23" ht="15.75" thickBot="1">
      <c r="B68" s="382" t="s">
        <v>137</v>
      </c>
      <c r="C68" s="393" t="s">
        <v>505</v>
      </c>
      <c r="D68" s="391" t="s">
        <v>184</v>
      </c>
      <c r="E68" s="391" t="s">
        <v>190</v>
      </c>
      <c r="F68" s="391" t="s">
        <v>178</v>
      </c>
      <c r="G68" s="53"/>
      <c r="H68" s="391"/>
      <c r="I68" s="391"/>
      <c r="J68" s="391"/>
      <c r="K68" s="391"/>
      <c r="L68" s="284">
        <v>0</v>
      </c>
      <c r="M68" s="284">
        <v>3</v>
      </c>
      <c r="N68" s="284" t="s">
        <v>368</v>
      </c>
      <c r="O68" s="284" t="s">
        <v>368</v>
      </c>
      <c r="P68" s="284" t="s">
        <v>381</v>
      </c>
      <c r="Q68" s="292" t="s">
        <v>605</v>
      </c>
      <c r="R68" s="284">
        <v>-9</v>
      </c>
      <c r="S68" s="284" t="s">
        <v>609</v>
      </c>
      <c r="T68" s="284" t="s">
        <v>368</v>
      </c>
      <c r="U68" s="389" t="s">
        <v>363</v>
      </c>
      <c r="W68" s="243"/>
    </row>
    <row r="69" spans="2:23" ht="15" customHeight="1" thickTop="1">
      <c r="B69" s="387" t="s">
        <v>213</v>
      </c>
      <c r="C69" s="388"/>
      <c r="D69" s="390"/>
      <c r="E69" s="390"/>
      <c r="F69" s="390"/>
      <c r="G69" s="390"/>
      <c r="H69" s="390"/>
      <c r="I69" s="390"/>
      <c r="J69" s="390"/>
      <c r="K69" s="390"/>
      <c r="L69" s="285"/>
      <c r="M69" s="285"/>
      <c r="N69" s="285"/>
      <c r="O69" s="285"/>
      <c r="P69" s="285"/>
      <c r="Q69" s="293"/>
      <c r="R69" s="285"/>
      <c r="S69" s="285"/>
      <c r="T69" s="285"/>
      <c r="U69" s="389"/>
      <c r="W69" s="243"/>
    </row>
    <row r="70" spans="2:23" ht="15">
      <c r="B70" s="380" t="s">
        <v>84</v>
      </c>
      <c r="C70" s="242" t="s">
        <v>85</v>
      </c>
      <c r="D70" s="289">
        <v>1</v>
      </c>
      <c r="E70" s="289">
        <v>2</v>
      </c>
      <c r="F70" s="289">
        <v>3</v>
      </c>
      <c r="G70" s="289">
        <v>4</v>
      </c>
      <c r="H70" s="289"/>
      <c r="I70" s="289"/>
      <c r="J70" s="289"/>
      <c r="K70" s="289"/>
      <c r="L70" s="242" t="s">
        <v>9</v>
      </c>
      <c r="M70" s="242" t="s">
        <v>2</v>
      </c>
      <c r="N70" s="242" t="s">
        <v>3</v>
      </c>
      <c r="O70" s="242" t="s">
        <v>4</v>
      </c>
      <c r="P70" s="242" t="s">
        <v>5</v>
      </c>
      <c r="Q70" s="290" t="s">
        <v>131</v>
      </c>
      <c r="R70" s="242" t="s">
        <v>8</v>
      </c>
      <c r="S70" s="242" t="s">
        <v>132</v>
      </c>
      <c r="T70" s="242" t="s">
        <v>133</v>
      </c>
      <c r="U70" s="389"/>
      <c r="W70" s="243"/>
    </row>
    <row r="71" spans="2:23" ht="15" customHeight="1">
      <c r="B71" s="381" t="s">
        <v>134</v>
      </c>
      <c r="C71" s="392" t="s">
        <v>501</v>
      </c>
      <c r="D71" s="53"/>
      <c r="E71" s="54" t="s">
        <v>182</v>
      </c>
      <c r="F71" s="54" t="s">
        <v>173</v>
      </c>
      <c r="G71" s="54" t="s">
        <v>173</v>
      </c>
      <c r="H71" s="54"/>
      <c r="I71" s="54"/>
      <c r="J71" s="54"/>
      <c r="K71" s="54"/>
      <c r="L71" s="283">
        <v>7</v>
      </c>
      <c r="M71" s="283">
        <v>3</v>
      </c>
      <c r="N71" s="283" t="s">
        <v>369</v>
      </c>
      <c r="O71" s="283" t="s">
        <v>374</v>
      </c>
      <c r="P71" s="283" t="s">
        <v>368</v>
      </c>
      <c r="Q71" s="291" t="s">
        <v>595</v>
      </c>
      <c r="R71" s="283" t="s">
        <v>438</v>
      </c>
      <c r="S71" s="283" t="s">
        <v>612</v>
      </c>
      <c r="T71" s="283" t="s">
        <v>368</v>
      </c>
      <c r="U71" s="389">
        <v>12</v>
      </c>
      <c r="W71" s="243"/>
    </row>
    <row r="72" spans="2:23" ht="15">
      <c r="B72" s="381" t="s">
        <v>135</v>
      </c>
      <c r="C72" s="392" t="s">
        <v>33</v>
      </c>
      <c r="D72" s="54" t="s">
        <v>182</v>
      </c>
      <c r="E72" s="53"/>
      <c r="F72" s="54" t="s">
        <v>188</v>
      </c>
      <c r="G72" s="54" t="s">
        <v>204</v>
      </c>
      <c r="H72" s="54"/>
      <c r="I72" s="54"/>
      <c r="J72" s="54"/>
      <c r="K72" s="54"/>
      <c r="L72" s="283">
        <v>4</v>
      </c>
      <c r="M72" s="283">
        <v>3</v>
      </c>
      <c r="N72" s="283" t="s">
        <v>374</v>
      </c>
      <c r="O72" s="283" t="s">
        <v>374</v>
      </c>
      <c r="P72" s="283" t="s">
        <v>374</v>
      </c>
      <c r="Q72" s="291" t="s">
        <v>596</v>
      </c>
      <c r="R72" s="283" t="s">
        <v>391</v>
      </c>
      <c r="S72" s="283" t="s">
        <v>597</v>
      </c>
      <c r="T72" s="283" t="s">
        <v>368</v>
      </c>
      <c r="U72" s="389">
        <v>12</v>
      </c>
      <c r="W72" s="243"/>
    </row>
    <row r="73" spans="2:23" ht="15">
      <c r="B73" s="382" t="s">
        <v>136</v>
      </c>
      <c r="C73" s="393" t="s">
        <v>149</v>
      </c>
      <c r="D73" s="391" t="s">
        <v>172</v>
      </c>
      <c r="E73" s="391" t="s">
        <v>187</v>
      </c>
      <c r="F73" s="53"/>
      <c r="G73" s="391" t="s">
        <v>204</v>
      </c>
      <c r="H73" s="391"/>
      <c r="I73" s="391"/>
      <c r="J73" s="391"/>
      <c r="K73" s="391"/>
      <c r="L73" s="284">
        <v>3</v>
      </c>
      <c r="M73" s="284">
        <v>3</v>
      </c>
      <c r="N73" s="284" t="s">
        <v>374</v>
      </c>
      <c r="O73" s="284" t="s">
        <v>368</v>
      </c>
      <c r="P73" s="284" t="s">
        <v>369</v>
      </c>
      <c r="Q73" s="292" t="s">
        <v>610</v>
      </c>
      <c r="R73" s="284">
        <v>-5</v>
      </c>
      <c r="S73" s="284" t="s">
        <v>613</v>
      </c>
      <c r="T73" s="284" t="s">
        <v>368</v>
      </c>
      <c r="U73" s="389" t="s">
        <v>602</v>
      </c>
      <c r="W73" s="243"/>
    </row>
    <row r="74" spans="2:23" ht="15.75" thickBot="1">
      <c r="B74" s="382" t="s">
        <v>137</v>
      </c>
      <c r="C74" s="393" t="s">
        <v>500</v>
      </c>
      <c r="D74" s="391" t="s">
        <v>172</v>
      </c>
      <c r="E74" s="391" t="s">
        <v>204</v>
      </c>
      <c r="F74" s="391" t="s">
        <v>645</v>
      </c>
      <c r="G74" s="53"/>
      <c r="H74" s="391"/>
      <c r="I74" s="391"/>
      <c r="J74" s="391"/>
      <c r="K74" s="391"/>
      <c r="L74" s="284">
        <v>3</v>
      </c>
      <c r="M74" s="284">
        <v>3</v>
      </c>
      <c r="N74" s="284" t="s">
        <v>374</v>
      </c>
      <c r="O74" s="284" t="s">
        <v>368</v>
      </c>
      <c r="P74" s="284" t="s">
        <v>369</v>
      </c>
      <c r="Q74" s="292" t="s">
        <v>611</v>
      </c>
      <c r="R74" s="284">
        <v>-2</v>
      </c>
      <c r="S74" s="284" t="s">
        <v>598</v>
      </c>
      <c r="T74" s="284" t="s">
        <v>368</v>
      </c>
      <c r="U74" s="389" t="s">
        <v>363</v>
      </c>
      <c r="W74" s="243"/>
    </row>
    <row r="75" spans="2:23" ht="15" customHeight="1" thickTop="1">
      <c r="B75" s="387" t="s">
        <v>214</v>
      </c>
      <c r="C75" s="388"/>
      <c r="D75" s="390"/>
      <c r="E75" s="390"/>
      <c r="F75" s="390"/>
      <c r="G75" s="390"/>
      <c r="H75" s="390"/>
      <c r="I75" s="390"/>
      <c r="J75" s="390"/>
      <c r="K75" s="390"/>
      <c r="L75" s="285"/>
      <c r="M75" s="285"/>
      <c r="N75" s="285"/>
      <c r="O75" s="285"/>
      <c r="P75" s="285"/>
      <c r="Q75" s="293"/>
      <c r="R75" s="285"/>
      <c r="S75" s="285"/>
      <c r="T75" s="285"/>
      <c r="U75" s="389"/>
      <c r="W75" s="243"/>
    </row>
    <row r="76" spans="2:23" ht="15.75" customHeight="1">
      <c r="B76" s="380" t="s">
        <v>84</v>
      </c>
      <c r="C76" s="242" t="s">
        <v>85</v>
      </c>
      <c r="D76" s="289">
        <v>1</v>
      </c>
      <c r="E76" s="289">
        <v>2</v>
      </c>
      <c r="F76" s="289">
        <v>3</v>
      </c>
      <c r="G76" s="289">
        <v>4</v>
      </c>
      <c r="H76" s="289"/>
      <c r="I76" s="289"/>
      <c r="J76" s="289"/>
      <c r="K76" s="289"/>
      <c r="L76" s="242" t="s">
        <v>9</v>
      </c>
      <c r="M76" s="242" t="s">
        <v>2</v>
      </c>
      <c r="N76" s="242" t="s">
        <v>3</v>
      </c>
      <c r="O76" s="242" t="s">
        <v>4</v>
      </c>
      <c r="P76" s="242" t="s">
        <v>5</v>
      </c>
      <c r="Q76" s="290" t="s">
        <v>131</v>
      </c>
      <c r="R76" s="242" t="s">
        <v>8</v>
      </c>
      <c r="S76" s="242" t="s">
        <v>132</v>
      </c>
      <c r="T76" s="242" t="s">
        <v>133</v>
      </c>
      <c r="U76" s="389"/>
      <c r="W76" s="243"/>
    </row>
    <row r="77" spans="2:23" ht="15">
      <c r="B77" s="381" t="s">
        <v>134</v>
      </c>
      <c r="C77" s="392" t="s">
        <v>153</v>
      </c>
      <c r="D77" s="53"/>
      <c r="E77" s="54" t="s">
        <v>189</v>
      </c>
      <c r="F77" s="54" t="s">
        <v>188</v>
      </c>
      <c r="G77" s="54" t="s">
        <v>183</v>
      </c>
      <c r="H77" s="54"/>
      <c r="I77" s="54"/>
      <c r="J77" s="54"/>
      <c r="K77" s="54"/>
      <c r="L77" s="283">
        <v>9</v>
      </c>
      <c r="M77" s="283">
        <v>3</v>
      </c>
      <c r="N77" s="283" t="s">
        <v>381</v>
      </c>
      <c r="O77" s="283" t="s">
        <v>368</v>
      </c>
      <c r="P77" s="283" t="s">
        <v>368</v>
      </c>
      <c r="Q77" s="291" t="s">
        <v>614</v>
      </c>
      <c r="R77" s="283" t="s">
        <v>450</v>
      </c>
      <c r="S77" s="283" t="s">
        <v>619</v>
      </c>
      <c r="T77" s="283" t="s">
        <v>368</v>
      </c>
      <c r="U77" s="389">
        <v>12</v>
      </c>
      <c r="W77" s="243"/>
    </row>
    <row r="78" spans="2:23" ht="15">
      <c r="B78" s="381" t="s">
        <v>135</v>
      </c>
      <c r="C78" s="392" t="s">
        <v>494</v>
      </c>
      <c r="D78" s="54" t="s">
        <v>190</v>
      </c>
      <c r="E78" s="53"/>
      <c r="F78" s="54" t="s">
        <v>177</v>
      </c>
      <c r="G78" s="54" t="s">
        <v>271</v>
      </c>
      <c r="H78" s="54"/>
      <c r="I78" s="54"/>
      <c r="J78" s="54"/>
      <c r="K78" s="54"/>
      <c r="L78" s="283">
        <v>3</v>
      </c>
      <c r="M78" s="283">
        <v>3</v>
      </c>
      <c r="N78" s="283" t="s">
        <v>374</v>
      </c>
      <c r="O78" s="283">
        <v>0</v>
      </c>
      <c r="P78" s="283">
        <v>2</v>
      </c>
      <c r="Q78" s="291" t="s">
        <v>615</v>
      </c>
      <c r="R78" s="283">
        <v>-1</v>
      </c>
      <c r="S78" s="283" t="s">
        <v>620</v>
      </c>
      <c r="T78" s="283" t="s">
        <v>368</v>
      </c>
      <c r="U78" s="389">
        <v>12</v>
      </c>
      <c r="W78" s="243"/>
    </row>
    <row r="79" spans="2:23" ht="15" customHeight="1">
      <c r="B79" s="382" t="s">
        <v>136</v>
      </c>
      <c r="C79" s="393" t="s">
        <v>154</v>
      </c>
      <c r="D79" s="391" t="s">
        <v>187</v>
      </c>
      <c r="E79" s="391" t="s">
        <v>176</v>
      </c>
      <c r="F79" s="53"/>
      <c r="G79" s="391" t="s">
        <v>177</v>
      </c>
      <c r="H79" s="391"/>
      <c r="I79" s="391"/>
      <c r="J79" s="391"/>
      <c r="K79" s="391"/>
      <c r="L79" s="284">
        <v>3</v>
      </c>
      <c r="M79" s="284">
        <v>3</v>
      </c>
      <c r="N79" s="284" t="s">
        <v>374</v>
      </c>
      <c r="O79" s="284" t="s">
        <v>368</v>
      </c>
      <c r="P79" s="284" t="s">
        <v>369</v>
      </c>
      <c r="Q79" s="292" t="s">
        <v>617</v>
      </c>
      <c r="R79" s="284">
        <v>-4</v>
      </c>
      <c r="S79" s="284" t="s">
        <v>621</v>
      </c>
      <c r="T79" s="284" t="s">
        <v>368</v>
      </c>
      <c r="U79" s="389" t="s">
        <v>602</v>
      </c>
      <c r="W79" s="243"/>
    </row>
    <row r="80" spans="2:23" ht="15.75" thickBot="1">
      <c r="B80" s="382" t="s">
        <v>137</v>
      </c>
      <c r="C80" s="393" t="s">
        <v>504</v>
      </c>
      <c r="D80" s="391" t="s">
        <v>184</v>
      </c>
      <c r="E80" s="391" t="s">
        <v>272</v>
      </c>
      <c r="F80" s="391" t="s">
        <v>176</v>
      </c>
      <c r="G80" s="53"/>
      <c r="H80" s="391"/>
      <c r="I80" s="391"/>
      <c r="J80" s="391"/>
      <c r="K80" s="391"/>
      <c r="L80" s="284">
        <v>3</v>
      </c>
      <c r="M80" s="284">
        <v>3</v>
      </c>
      <c r="N80" s="284">
        <v>1</v>
      </c>
      <c r="O80" s="284">
        <v>0</v>
      </c>
      <c r="P80" s="284" t="s">
        <v>369</v>
      </c>
      <c r="Q80" s="292" t="s">
        <v>618</v>
      </c>
      <c r="R80" s="284">
        <v>-6</v>
      </c>
      <c r="S80" s="284" t="s">
        <v>622</v>
      </c>
      <c r="T80" s="284" t="s">
        <v>368</v>
      </c>
      <c r="U80" s="389" t="s">
        <v>363</v>
      </c>
      <c r="W80" s="243"/>
    </row>
    <row r="81" spans="2:23" ht="15" customHeight="1" thickTop="1">
      <c r="B81" s="387" t="s">
        <v>215</v>
      </c>
      <c r="C81" s="388"/>
      <c r="D81" s="390"/>
      <c r="E81" s="390"/>
      <c r="F81" s="390"/>
      <c r="G81" s="390"/>
      <c r="H81" s="390"/>
      <c r="I81" s="390"/>
      <c r="J81" s="390"/>
      <c r="K81" s="390"/>
      <c r="L81" s="285"/>
      <c r="M81" s="285"/>
      <c r="N81" s="285"/>
      <c r="O81" s="285"/>
      <c r="P81" s="285"/>
      <c r="Q81" s="293"/>
      <c r="R81" s="285"/>
      <c r="S81" s="285"/>
      <c r="T81" s="285"/>
      <c r="U81" s="389"/>
      <c r="W81" s="243"/>
    </row>
    <row r="82" spans="2:23" ht="15">
      <c r="B82" s="380" t="s">
        <v>84</v>
      </c>
      <c r="C82" s="242" t="s">
        <v>85</v>
      </c>
      <c r="D82" s="289">
        <v>1</v>
      </c>
      <c r="E82" s="289">
        <v>2</v>
      </c>
      <c r="F82" s="289">
        <v>3</v>
      </c>
      <c r="G82" s="289">
        <v>4</v>
      </c>
      <c r="H82" s="289"/>
      <c r="I82" s="289"/>
      <c r="J82" s="289"/>
      <c r="K82" s="289"/>
      <c r="L82" s="242" t="s">
        <v>9</v>
      </c>
      <c r="M82" s="242" t="s">
        <v>2</v>
      </c>
      <c r="N82" s="242" t="s">
        <v>3</v>
      </c>
      <c r="O82" s="242" t="s">
        <v>4</v>
      </c>
      <c r="P82" s="242" t="s">
        <v>5</v>
      </c>
      <c r="Q82" s="290" t="s">
        <v>131</v>
      </c>
      <c r="R82" s="242" t="s">
        <v>8</v>
      </c>
      <c r="S82" s="242" t="s">
        <v>132</v>
      </c>
      <c r="T82" s="242" t="s">
        <v>133</v>
      </c>
      <c r="U82" s="389"/>
      <c r="W82" s="243"/>
    </row>
    <row r="83" spans="2:23" ht="15">
      <c r="B83" s="381" t="s">
        <v>134</v>
      </c>
      <c r="C83" s="392" t="s">
        <v>285</v>
      </c>
      <c r="D83" s="53"/>
      <c r="E83" s="54" t="s">
        <v>189</v>
      </c>
      <c r="F83" s="54" t="s">
        <v>190</v>
      </c>
      <c r="G83" s="54" t="s">
        <v>176</v>
      </c>
      <c r="H83" s="54"/>
      <c r="I83" s="54"/>
      <c r="J83" s="54"/>
      <c r="K83" s="54"/>
      <c r="L83" s="283">
        <v>6</v>
      </c>
      <c r="M83" s="283">
        <v>3</v>
      </c>
      <c r="N83" s="283" t="s">
        <v>369</v>
      </c>
      <c r="O83" s="283" t="s">
        <v>368</v>
      </c>
      <c r="P83" s="283" t="s">
        <v>374</v>
      </c>
      <c r="Q83" s="291" t="s">
        <v>623</v>
      </c>
      <c r="R83" s="283">
        <v>1</v>
      </c>
      <c r="S83" s="283" t="s">
        <v>629</v>
      </c>
      <c r="T83" s="283" t="s">
        <v>368</v>
      </c>
      <c r="U83" s="389">
        <v>12</v>
      </c>
      <c r="W83" s="243"/>
    </row>
    <row r="84" spans="2:23" ht="15">
      <c r="B84" s="381" t="s">
        <v>135</v>
      </c>
      <c r="C84" s="392" t="s">
        <v>148</v>
      </c>
      <c r="D84" s="54" t="s">
        <v>190</v>
      </c>
      <c r="E84" s="53"/>
      <c r="F84" s="54" t="s">
        <v>176</v>
      </c>
      <c r="G84" s="54" t="s">
        <v>179</v>
      </c>
      <c r="H84" s="54"/>
      <c r="I84" s="54"/>
      <c r="J84" s="54"/>
      <c r="K84" s="54"/>
      <c r="L84" s="283">
        <v>6</v>
      </c>
      <c r="M84" s="283">
        <v>3</v>
      </c>
      <c r="N84" s="283" t="s">
        <v>369</v>
      </c>
      <c r="O84" s="283" t="s">
        <v>368</v>
      </c>
      <c r="P84" s="283" t="s">
        <v>374</v>
      </c>
      <c r="Q84" s="291" t="s">
        <v>599</v>
      </c>
      <c r="R84" s="283" t="s">
        <v>428</v>
      </c>
      <c r="S84" s="283" t="s">
        <v>626</v>
      </c>
      <c r="T84" s="283" t="s">
        <v>368</v>
      </c>
      <c r="U84" s="389">
        <v>12</v>
      </c>
      <c r="W84" s="243"/>
    </row>
    <row r="85" spans="2:23" ht="15">
      <c r="B85" s="382" t="s">
        <v>136</v>
      </c>
      <c r="C85" s="393" t="s">
        <v>150</v>
      </c>
      <c r="D85" s="391" t="s">
        <v>189</v>
      </c>
      <c r="E85" s="391" t="s">
        <v>177</v>
      </c>
      <c r="F85" s="53"/>
      <c r="G85" s="391" t="s">
        <v>171</v>
      </c>
      <c r="H85" s="391"/>
      <c r="I85" s="391"/>
      <c r="J85" s="391"/>
      <c r="K85" s="391"/>
      <c r="L85" s="284">
        <v>4</v>
      </c>
      <c r="M85" s="284">
        <v>3</v>
      </c>
      <c r="N85" s="284" t="s">
        <v>374</v>
      </c>
      <c r="O85" s="284" t="s">
        <v>374</v>
      </c>
      <c r="P85" s="284" t="s">
        <v>374</v>
      </c>
      <c r="Q85" s="292" t="s">
        <v>624</v>
      </c>
      <c r="R85" s="284">
        <v>3</v>
      </c>
      <c r="S85" s="284" t="s">
        <v>627</v>
      </c>
      <c r="T85" s="284" t="s">
        <v>368</v>
      </c>
      <c r="U85" s="389" t="s">
        <v>602</v>
      </c>
      <c r="W85" s="243"/>
    </row>
    <row r="86" spans="2:23" ht="15.75" thickBot="1">
      <c r="B86" s="382" t="s">
        <v>137</v>
      </c>
      <c r="C86" s="393" t="s">
        <v>502</v>
      </c>
      <c r="D86" s="391" t="s">
        <v>177</v>
      </c>
      <c r="E86" s="391" t="s">
        <v>178</v>
      </c>
      <c r="F86" s="391" t="s">
        <v>171</v>
      </c>
      <c r="G86" s="53"/>
      <c r="H86" s="391"/>
      <c r="I86" s="391"/>
      <c r="J86" s="391"/>
      <c r="K86" s="391"/>
      <c r="L86" s="284">
        <v>1</v>
      </c>
      <c r="M86" s="284">
        <v>3</v>
      </c>
      <c r="N86" s="284" t="s">
        <v>368</v>
      </c>
      <c r="O86" s="284" t="s">
        <v>374</v>
      </c>
      <c r="P86" s="284" t="s">
        <v>369</v>
      </c>
      <c r="Q86" s="292" t="s">
        <v>625</v>
      </c>
      <c r="R86" s="284" t="s">
        <v>383</v>
      </c>
      <c r="S86" s="284" t="s">
        <v>628</v>
      </c>
      <c r="T86" s="284" t="s">
        <v>368</v>
      </c>
      <c r="U86" s="389" t="s">
        <v>363</v>
      </c>
      <c r="W86" s="243"/>
    </row>
    <row r="87" spans="2:23" ht="15" customHeight="1" thickTop="1">
      <c r="B87" s="387" t="s">
        <v>216</v>
      </c>
      <c r="C87" s="388"/>
      <c r="D87" s="390"/>
      <c r="E87" s="390"/>
      <c r="F87" s="390"/>
      <c r="G87" s="390"/>
      <c r="H87" s="390"/>
      <c r="I87" s="390"/>
      <c r="J87" s="390"/>
      <c r="K87" s="390"/>
      <c r="L87" s="285"/>
      <c r="M87" s="285"/>
      <c r="N87" s="285"/>
      <c r="O87" s="285"/>
      <c r="P87" s="285"/>
      <c r="Q87" s="293"/>
      <c r="R87" s="285"/>
      <c r="S87" s="285"/>
      <c r="T87" s="285"/>
      <c r="U87" s="389"/>
      <c r="W87" s="243"/>
    </row>
    <row r="88" spans="2:23" ht="15">
      <c r="B88" s="380" t="s">
        <v>84</v>
      </c>
      <c r="C88" s="242" t="s">
        <v>85</v>
      </c>
      <c r="D88" s="289">
        <v>1</v>
      </c>
      <c r="E88" s="289">
        <v>2</v>
      </c>
      <c r="F88" s="289">
        <v>3</v>
      </c>
      <c r="G88" s="289">
        <v>4</v>
      </c>
      <c r="H88" s="289"/>
      <c r="I88" s="289"/>
      <c r="J88" s="289"/>
      <c r="K88" s="289"/>
      <c r="L88" s="242" t="s">
        <v>9</v>
      </c>
      <c r="M88" s="242" t="s">
        <v>2</v>
      </c>
      <c r="N88" s="242" t="s">
        <v>3</v>
      </c>
      <c r="O88" s="242" t="s">
        <v>4</v>
      </c>
      <c r="P88" s="242" t="s">
        <v>5</v>
      </c>
      <c r="Q88" s="290" t="s">
        <v>131</v>
      </c>
      <c r="R88" s="242" t="s">
        <v>8</v>
      </c>
      <c r="S88" s="242" t="s">
        <v>132</v>
      </c>
      <c r="T88" s="242" t="s">
        <v>133</v>
      </c>
      <c r="U88" s="389"/>
      <c r="W88" s="243"/>
    </row>
    <row r="89" spans="2:23" ht="15">
      <c r="B89" s="381" t="s">
        <v>134</v>
      </c>
      <c r="C89" s="392" t="s">
        <v>498</v>
      </c>
      <c r="D89" s="53"/>
      <c r="E89" s="54" t="s">
        <v>182</v>
      </c>
      <c r="F89" s="54" t="s">
        <v>179</v>
      </c>
      <c r="G89" s="54" t="s">
        <v>182</v>
      </c>
      <c r="H89" s="54"/>
      <c r="I89" s="54"/>
      <c r="J89" s="54"/>
      <c r="K89" s="54"/>
      <c r="L89" s="283">
        <v>5</v>
      </c>
      <c r="M89" s="283">
        <v>3</v>
      </c>
      <c r="N89" s="283" t="s">
        <v>374</v>
      </c>
      <c r="O89" s="283" t="s">
        <v>369</v>
      </c>
      <c r="P89" s="283" t="s">
        <v>368</v>
      </c>
      <c r="Q89" s="291" t="s">
        <v>630</v>
      </c>
      <c r="R89" s="283">
        <v>2</v>
      </c>
      <c r="S89" s="283" t="s">
        <v>633</v>
      </c>
      <c r="T89" s="283" t="s">
        <v>368</v>
      </c>
      <c r="U89" s="389">
        <v>12</v>
      </c>
      <c r="W89" s="243"/>
    </row>
    <row r="90" spans="2:23" ht="15">
      <c r="B90" s="381" t="s">
        <v>135</v>
      </c>
      <c r="C90" s="392" t="s">
        <v>157</v>
      </c>
      <c r="D90" s="54" t="s">
        <v>182</v>
      </c>
      <c r="E90" s="53"/>
      <c r="F90" s="54" t="s">
        <v>171</v>
      </c>
      <c r="G90" s="54" t="s">
        <v>176</v>
      </c>
      <c r="H90" s="54"/>
      <c r="I90" s="54"/>
      <c r="J90" s="54"/>
      <c r="K90" s="54"/>
      <c r="L90" s="283">
        <v>5</v>
      </c>
      <c r="M90" s="283">
        <v>3</v>
      </c>
      <c r="N90" s="283" t="s">
        <v>374</v>
      </c>
      <c r="O90" s="283" t="s">
        <v>369</v>
      </c>
      <c r="P90" s="283" t="s">
        <v>368</v>
      </c>
      <c r="Q90" s="291" t="s">
        <v>631</v>
      </c>
      <c r="R90" s="283" t="s">
        <v>435</v>
      </c>
      <c r="S90" s="283" t="s">
        <v>634</v>
      </c>
      <c r="T90" s="283" t="s">
        <v>368</v>
      </c>
      <c r="U90" s="389">
        <v>12</v>
      </c>
      <c r="W90" s="243"/>
    </row>
    <row r="91" spans="2:23" ht="15">
      <c r="B91" s="382" t="s">
        <v>136</v>
      </c>
      <c r="C91" s="393" t="s">
        <v>151</v>
      </c>
      <c r="D91" s="391" t="s">
        <v>178</v>
      </c>
      <c r="E91" s="391" t="s">
        <v>171</v>
      </c>
      <c r="F91" s="53"/>
      <c r="G91" s="391" t="s">
        <v>176</v>
      </c>
      <c r="H91" s="391"/>
      <c r="I91" s="391"/>
      <c r="J91" s="391"/>
      <c r="K91" s="391"/>
      <c r="L91" s="284">
        <v>4</v>
      </c>
      <c r="M91" s="284">
        <v>3</v>
      </c>
      <c r="N91" s="284" t="s">
        <v>374</v>
      </c>
      <c r="O91" s="284" t="s">
        <v>374</v>
      </c>
      <c r="P91" s="284" t="s">
        <v>374</v>
      </c>
      <c r="Q91" s="292" t="s">
        <v>632</v>
      </c>
      <c r="R91" s="284">
        <v>-1</v>
      </c>
      <c r="S91" s="284" t="s">
        <v>635</v>
      </c>
      <c r="T91" s="284" t="s">
        <v>368</v>
      </c>
      <c r="U91" s="389" t="s">
        <v>602</v>
      </c>
      <c r="W91" s="243"/>
    </row>
    <row r="92" spans="2:23" ht="15.75" thickBot="1">
      <c r="B92" s="382" t="s">
        <v>137</v>
      </c>
      <c r="C92" s="393" t="s">
        <v>279</v>
      </c>
      <c r="D92" s="391" t="s">
        <v>182</v>
      </c>
      <c r="E92" s="391" t="s">
        <v>177</v>
      </c>
      <c r="F92" s="391" t="s">
        <v>177</v>
      </c>
      <c r="G92" s="53"/>
      <c r="H92" s="391"/>
      <c r="I92" s="391"/>
      <c r="J92" s="391"/>
      <c r="K92" s="391"/>
      <c r="L92" s="284">
        <v>1</v>
      </c>
      <c r="M92" s="284">
        <v>3</v>
      </c>
      <c r="N92" s="284" t="s">
        <v>368</v>
      </c>
      <c r="O92" s="284" t="s">
        <v>374</v>
      </c>
      <c r="P92" s="284" t="s">
        <v>369</v>
      </c>
      <c r="Q92" s="292" t="s">
        <v>600</v>
      </c>
      <c r="R92" s="284" t="s">
        <v>458</v>
      </c>
      <c r="S92" s="284" t="s">
        <v>636</v>
      </c>
      <c r="T92" s="284" t="s">
        <v>368</v>
      </c>
      <c r="U92" s="389" t="s">
        <v>363</v>
      </c>
      <c r="W92" s="243"/>
    </row>
    <row r="93" spans="2:23" ht="15" customHeight="1" thickTop="1">
      <c r="B93" s="387" t="s">
        <v>601</v>
      </c>
      <c r="C93" s="388"/>
      <c r="D93" s="390"/>
      <c r="E93" s="390"/>
      <c r="F93" s="390"/>
      <c r="G93" s="390"/>
      <c r="H93" s="390"/>
      <c r="I93" s="390"/>
      <c r="J93" s="390"/>
      <c r="K93" s="390"/>
      <c r="L93" s="285"/>
      <c r="M93" s="285"/>
      <c r="N93" s="285"/>
      <c r="O93" s="285"/>
      <c r="P93" s="285"/>
      <c r="Q93" s="293"/>
      <c r="R93" s="285"/>
      <c r="S93" s="285"/>
      <c r="T93" s="285"/>
      <c r="U93" s="389"/>
      <c r="W93" s="243"/>
    </row>
    <row r="94" spans="2:23" ht="15">
      <c r="B94" s="380" t="s">
        <v>84</v>
      </c>
      <c r="C94" s="242" t="s">
        <v>85</v>
      </c>
      <c r="D94" s="289">
        <v>1</v>
      </c>
      <c r="E94" s="289">
        <v>2</v>
      </c>
      <c r="F94" s="289">
        <v>3</v>
      </c>
      <c r="G94" s="289">
        <v>4</v>
      </c>
      <c r="H94" s="289"/>
      <c r="I94" s="289"/>
      <c r="J94" s="289"/>
      <c r="K94" s="289"/>
      <c r="L94" s="242" t="s">
        <v>9</v>
      </c>
      <c r="M94" s="242" t="s">
        <v>2</v>
      </c>
      <c r="N94" s="242" t="s">
        <v>3</v>
      </c>
      <c r="O94" s="242" t="s">
        <v>4</v>
      </c>
      <c r="P94" s="242" t="s">
        <v>5</v>
      </c>
      <c r="Q94" s="290" t="s">
        <v>131</v>
      </c>
      <c r="R94" s="242" t="s">
        <v>8</v>
      </c>
      <c r="S94" s="242" t="s">
        <v>132</v>
      </c>
      <c r="T94" s="242" t="s">
        <v>133</v>
      </c>
      <c r="U94" s="389"/>
      <c r="W94" s="243"/>
    </row>
    <row r="95" spans="2:23" ht="15">
      <c r="B95" s="381" t="s">
        <v>134</v>
      </c>
      <c r="C95" s="394" t="s">
        <v>42</v>
      </c>
      <c r="D95" s="53"/>
      <c r="E95" s="54" t="s">
        <v>204</v>
      </c>
      <c r="F95" s="54" t="s">
        <v>180</v>
      </c>
      <c r="G95" s="54" t="s">
        <v>194</v>
      </c>
      <c r="H95" s="54"/>
      <c r="I95" s="54"/>
      <c r="J95" s="54"/>
      <c r="K95" s="54"/>
      <c r="L95" s="283">
        <v>6</v>
      </c>
      <c r="M95" s="283">
        <v>3</v>
      </c>
      <c r="N95" s="283" t="s">
        <v>369</v>
      </c>
      <c r="O95" s="283" t="s">
        <v>368</v>
      </c>
      <c r="P95" s="283" t="s">
        <v>374</v>
      </c>
      <c r="Q95" s="291" t="s">
        <v>637</v>
      </c>
      <c r="R95" s="283">
        <v>5</v>
      </c>
      <c r="S95" s="283" t="s">
        <v>641</v>
      </c>
      <c r="T95" s="283" t="s">
        <v>368</v>
      </c>
      <c r="U95" s="389">
        <v>12</v>
      </c>
      <c r="W95" s="243"/>
    </row>
    <row r="96" spans="2:23" ht="15">
      <c r="B96" s="381" t="s">
        <v>135</v>
      </c>
      <c r="C96" s="392" t="s">
        <v>16</v>
      </c>
      <c r="D96" s="54" t="s">
        <v>205</v>
      </c>
      <c r="E96" s="53"/>
      <c r="F96" s="54" t="s">
        <v>173</v>
      </c>
      <c r="G96" s="54" t="s">
        <v>183</v>
      </c>
      <c r="H96" s="54"/>
      <c r="I96" s="54"/>
      <c r="J96" s="54"/>
      <c r="K96" s="54"/>
      <c r="L96" s="283">
        <v>6</v>
      </c>
      <c r="M96" s="283">
        <v>3</v>
      </c>
      <c r="N96" s="283" t="s">
        <v>369</v>
      </c>
      <c r="O96" s="283" t="s">
        <v>368</v>
      </c>
      <c r="P96" s="283" t="s">
        <v>374</v>
      </c>
      <c r="Q96" s="291" t="s">
        <v>638</v>
      </c>
      <c r="R96" s="283">
        <v>4</v>
      </c>
      <c r="S96" s="283" t="s">
        <v>642</v>
      </c>
      <c r="T96" s="283" t="s">
        <v>368</v>
      </c>
      <c r="U96" s="389">
        <v>12</v>
      </c>
      <c r="W96" s="243"/>
    </row>
    <row r="97" spans="2:23" ht="15">
      <c r="B97" s="382" t="s">
        <v>136</v>
      </c>
      <c r="C97" s="393" t="s">
        <v>493</v>
      </c>
      <c r="D97" s="391" t="s">
        <v>181</v>
      </c>
      <c r="E97" s="391" t="s">
        <v>172</v>
      </c>
      <c r="F97" s="53"/>
      <c r="G97" s="391" t="s">
        <v>174</v>
      </c>
      <c r="H97" s="391"/>
      <c r="I97" s="391"/>
      <c r="J97" s="391"/>
      <c r="K97" s="391"/>
      <c r="L97" s="284">
        <v>3</v>
      </c>
      <c r="M97" s="284">
        <v>3</v>
      </c>
      <c r="N97" s="284" t="s">
        <v>374</v>
      </c>
      <c r="O97" s="284" t="s">
        <v>368</v>
      </c>
      <c r="P97" s="284" t="s">
        <v>369</v>
      </c>
      <c r="Q97" s="292" t="s">
        <v>639</v>
      </c>
      <c r="R97" s="284">
        <v>-4</v>
      </c>
      <c r="S97" s="284" t="s">
        <v>643</v>
      </c>
      <c r="T97" s="284" t="s">
        <v>368</v>
      </c>
      <c r="U97" s="389" t="s">
        <v>602</v>
      </c>
      <c r="W97" s="243"/>
    </row>
    <row r="98" spans="2:23" ht="15.75" thickBot="1">
      <c r="B98" s="383" t="s">
        <v>137</v>
      </c>
      <c r="C98" s="395" t="s">
        <v>510</v>
      </c>
      <c r="D98" s="391" t="s">
        <v>193</v>
      </c>
      <c r="E98" s="391" t="s">
        <v>184</v>
      </c>
      <c r="F98" s="391" t="s">
        <v>175</v>
      </c>
      <c r="G98" s="53"/>
      <c r="H98" s="391"/>
      <c r="I98" s="391"/>
      <c r="J98" s="391"/>
      <c r="K98" s="391"/>
      <c r="L98" s="286">
        <v>3</v>
      </c>
      <c r="M98" s="286">
        <v>3</v>
      </c>
      <c r="N98" s="286" t="s">
        <v>374</v>
      </c>
      <c r="O98" s="286" t="s">
        <v>368</v>
      </c>
      <c r="P98" s="286" t="s">
        <v>369</v>
      </c>
      <c r="Q98" s="294" t="s">
        <v>640</v>
      </c>
      <c r="R98" s="286">
        <v>-5</v>
      </c>
      <c r="S98" s="286" t="s">
        <v>644</v>
      </c>
      <c r="T98" s="286" t="s">
        <v>368</v>
      </c>
      <c r="U98" s="389" t="s">
        <v>363</v>
      </c>
      <c r="W98" s="243"/>
    </row>
    <row r="99" ht="16.5" thickBot="1" thickTop="1"/>
    <row r="100" spans="2:21" ht="15.75" thickTop="1">
      <c r="B100" s="663" t="s">
        <v>273</v>
      </c>
      <c r="C100" s="664"/>
      <c r="D100" s="664"/>
      <c r="E100" s="664"/>
      <c r="F100" s="664"/>
      <c r="G100" s="664"/>
      <c r="H100" s="664"/>
      <c r="I100" s="664"/>
      <c r="J100" s="664"/>
      <c r="K100" s="664"/>
      <c r="L100" s="664"/>
      <c r="M100" s="665"/>
      <c r="N100" s="271"/>
      <c r="O100" s="254"/>
      <c r="P100" s="254"/>
      <c r="Q100" s="287"/>
      <c r="R100" s="254"/>
      <c r="S100" s="254"/>
      <c r="T100" s="254"/>
      <c r="U100" s="272"/>
    </row>
    <row r="101" spans="2:25" ht="15">
      <c r="B101" s="273" t="s">
        <v>84</v>
      </c>
      <c r="C101" s="258" t="s">
        <v>85</v>
      </c>
      <c r="D101" s="259">
        <v>1</v>
      </c>
      <c r="E101" s="259">
        <v>2</v>
      </c>
      <c r="F101" s="259">
        <v>3</v>
      </c>
      <c r="G101" s="259">
        <v>4</v>
      </c>
      <c r="H101" s="259">
        <v>5</v>
      </c>
      <c r="I101" s="259">
        <v>6</v>
      </c>
      <c r="J101" s="259">
        <v>7</v>
      </c>
      <c r="K101" s="259">
        <v>8</v>
      </c>
      <c r="L101" s="259">
        <v>9</v>
      </c>
      <c r="M101" s="259">
        <v>10</v>
      </c>
      <c r="N101" s="259">
        <v>11</v>
      </c>
      <c r="O101" s="259">
        <v>12</v>
      </c>
      <c r="P101" s="259" t="s">
        <v>9</v>
      </c>
      <c r="Q101" s="258" t="s">
        <v>2</v>
      </c>
      <c r="R101" s="258" t="s">
        <v>3</v>
      </c>
      <c r="S101" s="258" t="s">
        <v>4</v>
      </c>
      <c r="T101" s="258" t="s">
        <v>5</v>
      </c>
      <c r="U101" s="289" t="s">
        <v>131</v>
      </c>
      <c r="V101" s="258" t="s">
        <v>8</v>
      </c>
      <c r="W101" s="258" t="s">
        <v>132</v>
      </c>
      <c r="X101" s="258" t="s">
        <v>133</v>
      </c>
      <c r="Y101" s="263"/>
    </row>
    <row r="102" spans="2:25" ht="15">
      <c r="B102" s="274" t="s">
        <v>134</v>
      </c>
      <c r="C102" s="392" t="s">
        <v>153</v>
      </c>
      <c r="D102" s="53"/>
      <c r="E102" s="54" t="s">
        <v>184</v>
      </c>
      <c r="F102" s="54" t="s">
        <v>180</v>
      </c>
      <c r="G102" s="54" t="s">
        <v>187</v>
      </c>
      <c r="H102" s="54" t="s">
        <v>172</v>
      </c>
      <c r="I102" s="54" t="s">
        <v>171</v>
      </c>
      <c r="J102" s="54" t="s">
        <v>189</v>
      </c>
      <c r="K102" s="54" t="s">
        <v>193</v>
      </c>
      <c r="L102" s="54" t="s">
        <v>891</v>
      </c>
      <c r="M102" s="54" t="s">
        <v>172</v>
      </c>
      <c r="N102" s="54" t="s">
        <v>189</v>
      </c>
      <c r="O102" s="54" t="s">
        <v>183</v>
      </c>
      <c r="P102" s="261">
        <v>19</v>
      </c>
      <c r="Q102" s="261">
        <v>11</v>
      </c>
      <c r="R102" s="262">
        <v>6</v>
      </c>
      <c r="S102" s="262">
        <v>1</v>
      </c>
      <c r="T102" s="262">
        <v>4</v>
      </c>
      <c r="U102" s="400" t="s">
        <v>892</v>
      </c>
      <c r="V102" s="262">
        <v>12</v>
      </c>
      <c r="W102" s="262" t="s">
        <v>904</v>
      </c>
      <c r="X102" s="262"/>
      <c r="Y102" s="263">
        <v>2</v>
      </c>
    </row>
    <row r="103" spans="2:25" ht="15">
      <c r="B103" s="274" t="s">
        <v>135</v>
      </c>
      <c r="C103" s="392" t="s">
        <v>16</v>
      </c>
      <c r="D103" s="54" t="s">
        <v>183</v>
      </c>
      <c r="E103" s="53"/>
      <c r="F103" s="54" t="s">
        <v>171</v>
      </c>
      <c r="G103" s="54" t="s">
        <v>177</v>
      </c>
      <c r="H103" s="54" t="s">
        <v>184</v>
      </c>
      <c r="I103" s="54" t="s">
        <v>178</v>
      </c>
      <c r="J103" s="54" t="s">
        <v>189</v>
      </c>
      <c r="K103" s="54" t="s">
        <v>184</v>
      </c>
      <c r="L103" s="54" t="s">
        <v>176</v>
      </c>
      <c r="M103" s="54" t="s">
        <v>193</v>
      </c>
      <c r="N103" s="54" t="s">
        <v>173</v>
      </c>
      <c r="O103" s="54" t="s">
        <v>183</v>
      </c>
      <c r="P103" s="261">
        <v>19</v>
      </c>
      <c r="Q103" s="261">
        <v>11</v>
      </c>
      <c r="R103" s="262">
        <v>6</v>
      </c>
      <c r="S103" s="262">
        <v>1</v>
      </c>
      <c r="T103" s="262">
        <v>4</v>
      </c>
      <c r="U103" s="400" t="s">
        <v>893</v>
      </c>
      <c r="V103" s="262">
        <v>5</v>
      </c>
      <c r="W103" s="262" t="s">
        <v>905</v>
      </c>
      <c r="X103" s="262"/>
      <c r="Y103" s="263">
        <v>1</v>
      </c>
    </row>
    <row r="104" spans="2:25" ht="15">
      <c r="B104" s="274" t="s">
        <v>136</v>
      </c>
      <c r="C104" s="275" t="s">
        <v>152</v>
      </c>
      <c r="D104" s="54" t="s">
        <v>181</v>
      </c>
      <c r="E104" s="54" t="s">
        <v>171</v>
      </c>
      <c r="F104" s="53"/>
      <c r="G104" s="523" t="s">
        <v>172</v>
      </c>
      <c r="H104" s="523" t="s">
        <v>177</v>
      </c>
      <c r="I104" s="523" t="s">
        <v>171</v>
      </c>
      <c r="J104" s="523" t="s">
        <v>174</v>
      </c>
      <c r="K104" s="523" t="s">
        <v>182</v>
      </c>
      <c r="L104" s="523" t="s">
        <v>179</v>
      </c>
      <c r="M104" s="523" t="s">
        <v>188</v>
      </c>
      <c r="N104" s="523" t="s">
        <v>188</v>
      </c>
      <c r="O104" s="523" t="s">
        <v>891</v>
      </c>
      <c r="P104" s="278">
        <v>18</v>
      </c>
      <c r="Q104" s="278">
        <v>11</v>
      </c>
      <c r="R104" s="279">
        <v>5</v>
      </c>
      <c r="S104" s="279">
        <v>3</v>
      </c>
      <c r="T104" s="279">
        <v>3</v>
      </c>
      <c r="U104" s="401" t="s">
        <v>894</v>
      </c>
      <c r="V104" s="279">
        <v>11</v>
      </c>
      <c r="W104" s="279" t="s">
        <v>906</v>
      </c>
      <c r="X104" s="279"/>
      <c r="Y104" s="263">
        <v>3</v>
      </c>
    </row>
    <row r="105" spans="2:25" ht="15">
      <c r="B105" s="276" t="s">
        <v>137</v>
      </c>
      <c r="C105" s="277" t="s">
        <v>494</v>
      </c>
      <c r="D105" s="55" t="s">
        <v>188</v>
      </c>
      <c r="E105" s="55" t="s">
        <v>176</v>
      </c>
      <c r="F105" s="55" t="s">
        <v>173</v>
      </c>
      <c r="G105" s="53"/>
      <c r="H105" s="55" t="s">
        <v>180</v>
      </c>
      <c r="I105" s="55" t="s">
        <v>171</v>
      </c>
      <c r="J105" s="55" t="s">
        <v>171</v>
      </c>
      <c r="K105" s="55" t="s">
        <v>176</v>
      </c>
      <c r="L105" s="55" t="s">
        <v>197</v>
      </c>
      <c r="M105" s="55" t="s">
        <v>181</v>
      </c>
      <c r="N105" s="55" t="s">
        <v>177</v>
      </c>
      <c r="O105" s="55" t="s">
        <v>269</v>
      </c>
      <c r="P105" s="266">
        <v>17</v>
      </c>
      <c r="Q105" s="266">
        <v>11</v>
      </c>
      <c r="R105" s="267">
        <v>5</v>
      </c>
      <c r="S105" s="267">
        <v>2</v>
      </c>
      <c r="T105" s="267">
        <v>4</v>
      </c>
      <c r="U105" s="402" t="s">
        <v>895</v>
      </c>
      <c r="V105" s="267"/>
      <c r="W105" s="267" t="s">
        <v>907</v>
      </c>
      <c r="X105" s="267"/>
      <c r="Y105" s="263">
        <v>4</v>
      </c>
    </row>
    <row r="106" spans="2:25" ht="15">
      <c r="B106" s="276" t="s">
        <v>138</v>
      </c>
      <c r="C106" s="277" t="s">
        <v>148</v>
      </c>
      <c r="D106" s="391" t="s">
        <v>173</v>
      </c>
      <c r="E106" s="391" t="s">
        <v>183</v>
      </c>
      <c r="F106" s="391" t="s">
        <v>176</v>
      </c>
      <c r="G106" s="391" t="s">
        <v>181</v>
      </c>
      <c r="H106" s="53"/>
      <c r="I106" s="391" t="s">
        <v>183</v>
      </c>
      <c r="J106" s="391" t="s">
        <v>171</v>
      </c>
      <c r="K106" s="391" t="s">
        <v>182</v>
      </c>
      <c r="L106" s="391" t="s">
        <v>177</v>
      </c>
      <c r="M106" s="391" t="s">
        <v>171</v>
      </c>
      <c r="N106" s="391" t="s">
        <v>171</v>
      </c>
      <c r="O106" s="391" t="s">
        <v>889</v>
      </c>
      <c r="P106" s="281">
        <v>17</v>
      </c>
      <c r="Q106" s="281">
        <v>11</v>
      </c>
      <c r="R106" s="282">
        <v>4</v>
      </c>
      <c r="S106" s="282">
        <v>5</v>
      </c>
      <c r="T106" s="282">
        <v>2</v>
      </c>
      <c r="U106" s="403" t="s">
        <v>896</v>
      </c>
      <c r="V106" s="282">
        <v>3</v>
      </c>
      <c r="W106" s="282" t="s">
        <v>908</v>
      </c>
      <c r="X106" s="282"/>
      <c r="Y106" s="263">
        <v>5</v>
      </c>
    </row>
    <row r="107" spans="2:25" ht="15">
      <c r="B107" s="276" t="s">
        <v>139</v>
      </c>
      <c r="C107" s="277" t="s">
        <v>501</v>
      </c>
      <c r="D107" s="55" t="s">
        <v>171</v>
      </c>
      <c r="E107" s="55" t="s">
        <v>179</v>
      </c>
      <c r="F107" s="55" t="s">
        <v>171</v>
      </c>
      <c r="G107" s="55" t="s">
        <v>171</v>
      </c>
      <c r="H107" s="55" t="s">
        <v>184</v>
      </c>
      <c r="I107" s="53"/>
      <c r="J107" s="55" t="s">
        <v>190</v>
      </c>
      <c r="K107" s="55" t="s">
        <v>890</v>
      </c>
      <c r="L107" s="55" t="s">
        <v>184</v>
      </c>
      <c r="M107" s="55" t="s">
        <v>891</v>
      </c>
      <c r="N107" s="55" t="s">
        <v>176</v>
      </c>
      <c r="O107" s="55" t="s">
        <v>173</v>
      </c>
      <c r="P107" s="266">
        <v>15</v>
      </c>
      <c r="Q107" s="266">
        <v>11</v>
      </c>
      <c r="R107" s="267">
        <v>4</v>
      </c>
      <c r="S107" s="267">
        <v>3</v>
      </c>
      <c r="T107" s="267">
        <v>4</v>
      </c>
      <c r="U107" s="402" t="s">
        <v>897</v>
      </c>
      <c r="V107" s="267">
        <v>-5</v>
      </c>
      <c r="W107" s="267" t="s">
        <v>909</v>
      </c>
      <c r="X107" s="267"/>
      <c r="Y107" s="263">
        <v>6</v>
      </c>
    </row>
    <row r="108" spans="2:25" ht="15">
      <c r="B108" s="276" t="s">
        <v>274</v>
      </c>
      <c r="C108" s="277" t="s">
        <v>157</v>
      </c>
      <c r="D108" s="55" t="s">
        <v>190</v>
      </c>
      <c r="E108" s="55" t="s">
        <v>190</v>
      </c>
      <c r="F108" s="55" t="s">
        <v>175</v>
      </c>
      <c r="G108" s="55" t="s">
        <v>171</v>
      </c>
      <c r="H108" s="55" t="s">
        <v>171</v>
      </c>
      <c r="I108" s="55" t="s">
        <v>189</v>
      </c>
      <c r="J108" s="53"/>
      <c r="K108" s="55" t="s">
        <v>178</v>
      </c>
      <c r="L108" s="55" t="s">
        <v>176</v>
      </c>
      <c r="M108" s="55" t="s">
        <v>188</v>
      </c>
      <c r="N108" s="55" t="s">
        <v>176</v>
      </c>
      <c r="O108" s="55" t="s">
        <v>182</v>
      </c>
      <c r="P108" s="266">
        <v>15</v>
      </c>
      <c r="Q108" s="266">
        <v>11</v>
      </c>
      <c r="R108" s="267">
        <v>4</v>
      </c>
      <c r="S108" s="267">
        <v>3</v>
      </c>
      <c r="T108" s="267">
        <v>4</v>
      </c>
      <c r="U108" s="402" t="s">
        <v>898</v>
      </c>
      <c r="V108" s="267">
        <v>-3</v>
      </c>
      <c r="W108" s="267" t="s">
        <v>910</v>
      </c>
      <c r="X108" s="267"/>
      <c r="Y108" s="263">
        <v>7</v>
      </c>
    </row>
    <row r="109" spans="2:25" ht="15">
      <c r="B109" s="276" t="s">
        <v>275</v>
      </c>
      <c r="C109" s="277" t="s">
        <v>33</v>
      </c>
      <c r="D109" s="55" t="s">
        <v>194</v>
      </c>
      <c r="E109" s="55" t="s">
        <v>183</v>
      </c>
      <c r="F109" s="55" t="s">
        <v>182</v>
      </c>
      <c r="G109" s="55" t="s">
        <v>177</v>
      </c>
      <c r="H109" s="55" t="s">
        <v>182</v>
      </c>
      <c r="I109" s="55" t="s">
        <v>891</v>
      </c>
      <c r="J109" s="55" t="s">
        <v>179</v>
      </c>
      <c r="K109" s="53"/>
      <c r="L109" s="55" t="s">
        <v>183</v>
      </c>
      <c r="M109" s="55" t="s">
        <v>182</v>
      </c>
      <c r="N109" s="55" t="s">
        <v>205</v>
      </c>
      <c r="O109" s="55" t="s">
        <v>178</v>
      </c>
      <c r="P109" s="266">
        <v>15</v>
      </c>
      <c r="Q109" s="266">
        <v>11</v>
      </c>
      <c r="R109" s="267">
        <v>4</v>
      </c>
      <c r="S109" s="267">
        <v>3</v>
      </c>
      <c r="T109" s="267">
        <v>4</v>
      </c>
      <c r="U109" s="402" t="s">
        <v>899</v>
      </c>
      <c r="V109" s="267">
        <v>9</v>
      </c>
      <c r="W109" s="267" t="s">
        <v>911</v>
      </c>
      <c r="X109" s="267"/>
      <c r="Y109" s="263">
        <v>8</v>
      </c>
    </row>
    <row r="110" spans="2:25" ht="15">
      <c r="B110" s="276" t="s">
        <v>706</v>
      </c>
      <c r="C110" s="280" t="s">
        <v>285</v>
      </c>
      <c r="D110" s="391" t="s">
        <v>890</v>
      </c>
      <c r="E110" s="391" t="s">
        <v>177</v>
      </c>
      <c r="F110" s="391" t="s">
        <v>178</v>
      </c>
      <c r="G110" s="391" t="s">
        <v>196</v>
      </c>
      <c r="H110" s="391" t="s">
        <v>176</v>
      </c>
      <c r="I110" s="391" t="s">
        <v>183</v>
      </c>
      <c r="J110" s="391" t="s">
        <v>177</v>
      </c>
      <c r="K110" s="391" t="s">
        <v>184</v>
      </c>
      <c r="L110" s="53"/>
      <c r="M110" s="391" t="s">
        <v>186</v>
      </c>
      <c r="N110" s="391" t="s">
        <v>188</v>
      </c>
      <c r="O110" s="391" t="s">
        <v>179</v>
      </c>
      <c r="P110" s="281">
        <v>15</v>
      </c>
      <c r="Q110" s="281">
        <v>11</v>
      </c>
      <c r="R110" s="282">
        <v>5</v>
      </c>
      <c r="S110" s="282"/>
      <c r="T110" s="282">
        <v>6</v>
      </c>
      <c r="U110" s="403" t="s">
        <v>900</v>
      </c>
      <c r="V110" s="282">
        <v>-1</v>
      </c>
      <c r="W110" s="282" t="s">
        <v>912</v>
      </c>
      <c r="X110" s="282"/>
      <c r="Y110" s="263">
        <v>9</v>
      </c>
    </row>
    <row r="111" spans="2:25" ht="15">
      <c r="B111" s="276" t="s">
        <v>707</v>
      </c>
      <c r="C111" s="280" t="s">
        <v>506</v>
      </c>
      <c r="D111" s="55" t="s">
        <v>173</v>
      </c>
      <c r="E111" s="55" t="s">
        <v>194</v>
      </c>
      <c r="F111" s="55" t="s">
        <v>187</v>
      </c>
      <c r="G111" s="55" t="s">
        <v>180</v>
      </c>
      <c r="H111" s="55" t="s">
        <v>171</v>
      </c>
      <c r="I111" s="55" t="s">
        <v>890</v>
      </c>
      <c r="J111" s="55" t="s">
        <v>187</v>
      </c>
      <c r="K111" s="55" t="s">
        <v>182</v>
      </c>
      <c r="L111" s="55" t="s">
        <v>185</v>
      </c>
      <c r="M111" s="53"/>
      <c r="N111" s="55" t="s">
        <v>182</v>
      </c>
      <c r="O111" s="55" t="s">
        <v>190</v>
      </c>
      <c r="P111" s="266">
        <v>12</v>
      </c>
      <c r="Q111" s="266">
        <v>11</v>
      </c>
      <c r="R111" s="267">
        <v>3</v>
      </c>
      <c r="S111" s="267">
        <v>3</v>
      </c>
      <c r="T111" s="267">
        <v>5</v>
      </c>
      <c r="U111" s="402" t="s">
        <v>901</v>
      </c>
      <c r="V111" s="267">
        <v>-9</v>
      </c>
      <c r="W111" s="267" t="s">
        <v>913</v>
      </c>
      <c r="X111" s="267"/>
      <c r="Y111" s="263">
        <v>10</v>
      </c>
    </row>
    <row r="112" spans="2:25" ht="15">
      <c r="B112" s="276" t="s">
        <v>708</v>
      </c>
      <c r="C112" s="277" t="s">
        <v>498</v>
      </c>
      <c r="D112" s="55" t="s">
        <v>190</v>
      </c>
      <c r="E112" s="55" t="s">
        <v>172</v>
      </c>
      <c r="F112" s="55" t="s">
        <v>187</v>
      </c>
      <c r="G112" s="55" t="s">
        <v>176</v>
      </c>
      <c r="H112" s="55" t="s">
        <v>171</v>
      </c>
      <c r="I112" s="55" t="s">
        <v>177</v>
      </c>
      <c r="J112" s="55" t="s">
        <v>177</v>
      </c>
      <c r="K112" s="55" t="s">
        <v>204</v>
      </c>
      <c r="L112" s="55" t="s">
        <v>187</v>
      </c>
      <c r="M112" s="55" t="s">
        <v>182</v>
      </c>
      <c r="N112" s="53"/>
      <c r="O112" s="55" t="s">
        <v>193</v>
      </c>
      <c r="P112" s="266">
        <v>11</v>
      </c>
      <c r="Q112" s="266">
        <v>11</v>
      </c>
      <c r="R112" s="267">
        <v>3</v>
      </c>
      <c r="S112" s="267">
        <v>2</v>
      </c>
      <c r="T112" s="267">
        <v>6</v>
      </c>
      <c r="U112" s="402" t="s">
        <v>902</v>
      </c>
      <c r="V112" s="267">
        <v>-13</v>
      </c>
      <c r="W112" s="267" t="s">
        <v>914</v>
      </c>
      <c r="X112" s="267"/>
      <c r="Y112" s="263">
        <v>11</v>
      </c>
    </row>
    <row r="113" spans="2:25" ht="15">
      <c r="B113" s="276" t="s">
        <v>709</v>
      </c>
      <c r="C113" s="508" t="s">
        <v>42</v>
      </c>
      <c r="D113" s="55" t="s">
        <v>184</v>
      </c>
      <c r="E113" s="55" t="s">
        <v>184</v>
      </c>
      <c r="F113" s="55" t="s">
        <v>890</v>
      </c>
      <c r="G113" s="55" t="s">
        <v>270</v>
      </c>
      <c r="H113" s="55" t="s">
        <v>889</v>
      </c>
      <c r="I113" s="55" t="s">
        <v>172</v>
      </c>
      <c r="J113" s="55" t="s">
        <v>182</v>
      </c>
      <c r="K113" s="55" t="s">
        <v>179</v>
      </c>
      <c r="L113" s="55" t="s">
        <v>178</v>
      </c>
      <c r="M113" s="55" t="s">
        <v>189</v>
      </c>
      <c r="N113" s="55" t="s">
        <v>194</v>
      </c>
      <c r="O113" s="53"/>
      <c r="P113" s="266">
        <v>11</v>
      </c>
      <c r="Q113" s="266">
        <v>11</v>
      </c>
      <c r="R113" s="267">
        <v>3</v>
      </c>
      <c r="S113" s="267">
        <v>2</v>
      </c>
      <c r="T113" s="267">
        <v>6</v>
      </c>
      <c r="U113" s="402" t="s">
        <v>903</v>
      </c>
      <c r="V113" s="267">
        <v>-9</v>
      </c>
      <c r="W113" s="267" t="s">
        <v>915</v>
      </c>
      <c r="X113" s="267"/>
      <c r="Y113" s="263">
        <v>12</v>
      </c>
    </row>
    <row r="115" ht="15">
      <c r="C115" s="243" t="s">
        <v>958</v>
      </c>
    </row>
    <row r="116" spans="3:10" ht="15">
      <c r="C116" s="543" t="s">
        <v>16</v>
      </c>
      <c r="D116" s="544" t="s">
        <v>957</v>
      </c>
      <c r="E116" s="667" t="s">
        <v>153</v>
      </c>
      <c r="F116" s="667"/>
      <c r="G116" s="667"/>
      <c r="H116" s="542" t="s">
        <v>175</v>
      </c>
      <c r="I116" s="542" t="s">
        <v>183</v>
      </c>
      <c r="J116" s="542" t="s">
        <v>183</v>
      </c>
    </row>
  </sheetData>
  <sheetProtection/>
  <autoFilter ref="B6:V60"/>
  <mergeCells count="4">
    <mergeCell ref="B100:M100"/>
    <mergeCell ref="E2:F2"/>
    <mergeCell ref="H2:I2"/>
    <mergeCell ref="E116:G1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9"/>
  <sheetViews>
    <sheetView zoomScalePageLayoutView="0" workbookViewId="0" topLeftCell="D58">
      <selection activeCell="P76" sqref="P76"/>
    </sheetView>
  </sheetViews>
  <sheetFormatPr defaultColWidth="9.140625" defaultRowHeight="15"/>
  <cols>
    <col min="1" max="1" width="9.140625" style="162" customWidth="1"/>
    <col min="2" max="2" width="5.00390625" style="162" customWidth="1"/>
    <col min="3" max="3" width="35.140625" style="162" customWidth="1"/>
    <col min="4" max="7" width="11.28125" style="162" customWidth="1"/>
    <col min="8" max="11" width="9.140625" style="162" customWidth="1"/>
    <col min="12" max="12" width="9.140625" style="49" customWidth="1"/>
    <col min="13" max="16" width="9.140625" style="1" customWidth="1"/>
    <col min="17" max="17" width="9.140625" style="164" customWidth="1"/>
    <col min="18" max="16384" width="9.140625" style="162" customWidth="1"/>
  </cols>
  <sheetData>
    <row r="1" ht="15" customHeight="1">
      <c r="C1" s="3" t="s">
        <v>703</v>
      </c>
    </row>
    <row r="2" spans="3:9" ht="15" customHeight="1">
      <c r="C2" s="2" t="s">
        <v>62</v>
      </c>
      <c r="D2" s="1" t="s">
        <v>63</v>
      </c>
      <c r="E2" s="661">
        <v>42028</v>
      </c>
      <c r="F2" s="662"/>
      <c r="G2" s="1" t="s">
        <v>64</v>
      </c>
      <c r="H2" s="661"/>
      <c r="I2" s="662"/>
    </row>
    <row r="3" spans="3:17" ht="15.75">
      <c r="C3" s="5" t="s">
        <v>65</v>
      </c>
      <c r="D3" s="7" t="s">
        <v>145</v>
      </c>
      <c r="E3" s="5"/>
      <c r="F3" s="5"/>
      <c r="G3" s="5"/>
      <c r="H3" s="5"/>
      <c r="I3" s="5"/>
      <c r="J3" s="5"/>
      <c r="K3" s="5"/>
      <c r="L3" s="7"/>
      <c r="M3" s="48"/>
      <c r="N3" s="48"/>
      <c r="O3" s="48"/>
      <c r="P3" s="6" t="s">
        <v>67</v>
      </c>
      <c r="Q3" s="165" t="s">
        <v>704</v>
      </c>
    </row>
    <row r="4" ht="15.75" thickBot="1"/>
    <row r="5" spans="2:17" ht="15.75" customHeight="1" thickBot="1">
      <c r="B5" s="447" t="s">
        <v>0</v>
      </c>
      <c r="C5" s="448" t="s">
        <v>286</v>
      </c>
      <c r="D5" s="448">
        <v>1</v>
      </c>
      <c r="E5" s="448">
        <v>2</v>
      </c>
      <c r="F5" s="448">
        <v>3</v>
      </c>
      <c r="G5" s="448">
        <v>4</v>
      </c>
      <c r="H5" s="449" t="s">
        <v>2</v>
      </c>
      <c r="I5" s="448" t="s">
        <v>3</v>
      </c>
      <c r="J5" s="448" t="s">
        <v>4</v>
      </c>
      <c r="K5" s="448" t="s">
        <v>5</v>
      </c>
      <c r="L5" s="450" t="s">
        <v>300</v>
      </c>
      <c r="M5" s="448" t="s">
        <v>8</v>
      </c>
      <c r="N5" s="448" t="s">
        <v>307</v>
      </c>
      <c r="O5" s="448" t="s">
        <v>301</v>
      </c>
      <c r="P5" s="451" t="s">
        <v>9</v>
      </c>
      <c r="Q5" s="452" t="s">
        <v>302</v>
      </c>
    </row>
    <row r="6" spans="2:17" ht="15">
      <c r="B6" s="475">
        <v>1</v>
      </c>
      <c r="C6" s="476" t="s">
        <v>154</v>
      </c>
      <c r="D6" s="453"/>
      <c r="E6" s="477" t="s">
        <v>865</v>
      </c>
      <c r="F6" s="477" t="s">
        <v>844</v>
      </c>
      <c r="G6" s="477" t="s">
        <v>816</v>
      </c>
      <c r="H6" s="478">
        <v>6</v>
      </c>
      <c r="I6" s="479">
        <v>4</v>
      </c>
      <c r="J6" s="479"/>
      <c r="K6" s="479">
        <v>2</v>
      </c>
      <c r="L6" s="477" t="s">
        <v>775</v>
      </c>
      <c r="M6" s="477" t="s">
        <v>776</v>
      </c>
      <c r="N6" s="479"/>
      <c r="O6" s="480">
        <v>161</v>
      </c>
      <c r="P6" s="481">
        <f>I6*3+J6</f>
        <v>12</v>
      </c>
      <c r="Q6" s="482">
        <v>16</v>
      </c>
    </row>
    <row r="7" spans="2:17" ht="15" customHeight="1">
      <c r="B7" s="483">
        <v>2</v>
      </c>
      <c r="C7" s="502" t="s">
        <v>22</v>
      </c>
      <c r="D7" s="485" t="s">
        <v>866</v>
      </c>
      <c r="E7" s="453"/>
      <c r="F7" s="485" t="s">
        <v>808</v>
      </c>
      <c r="G7" s="485" t="s">
        <v>836</v>
      </c>
      <c r="H7" s="486">
        <v>6</v>
      </c>
      <c r="I7" s="487">
        <v>4</v>
      </c>
      <c r="J7" s="487"/>
      <c r="K7" s="487">
        <v>2</v>
      </c>
      <c r="L7" s="485" t="s">
        <v>777</v>
      </c>
      <c r="M7" s="485" t="s">
        <v>725</v>
      </c>
      <c r="N7" s="487"/>
      <c r="O7" s="488">
        <v>136</v>
      </c>
      <c r="P7" s="489">
        <f>I7*3+J7</f>
        <v>12</v>
      </c>
      <c r="Q7" s="490">
        <v>16</v>
      </c>
    </row>
    <row r="8" spans="2:17" ht="15" customHeight="1">
      <c r="B8" s="454">
        <v>3</v>
      </c>
      <c r="C8" s="455" t="s">
        <v>16</v>
      </c>
      <c r="D8" s="456" t="s">
        <v>845</v>
      </c>
      <c r="E8" s="456" t="s">
        <v>809</v>
      </c>
      <c r="F8" s="453"/>
      <c r="G8" s="456" t="s">
        <v>886</v>
      </c>
      <c r="H8" s="457">
        <v>6</v>
      </c>
      <c r="I8" s="458">
        <v>1</v>
      </c>
      <c r="J8" s="458">
        <v>2</v>
      </c>
      <c r="K8" s="458">
        <v>3</v>
      </c>
      <c r="L8" s="459" t="s">
        <v>778</v>
      </c>
      <c r="M8" s="459" t="s">
        <v>314</v>
      </c>
      <c r="N8" s="458"/>
      <c r="O8" s="460">
        <v>149</v>
      </c>
      <c r="P8" s="461">
        <f>I8*3+J8</f>
        <v>5</v>
      </c>
      <c r="Q8" s="491" t="s">
        <v>774</v>
      </c>
    </row>
    <row r="9" spans="2:17" ht="15" customHeight="1" thickBot="1">
      <c r="B9" s="462">
        <v>4</v>
      </c>
      <c r="C9" s="463" t="s">
        <v>156</v>
      </c>
      <c r="D9" s="464" t="s">
        <v>817</v>
      </c>
      <c r="E9" s="464" t="s">
        <v>837</v>
      </c>
      <c r="F9" s="464" t="s">
        <v>886</v>
      </c>
      <c r="G9" s="465"/>
      <c r="H9" s="466">
        <v>6</v>
      </c>
      <c r="I9" s="467">
        <v>1</v>
      </c>
      <c r="J9" s="467">
        <v>2</v>
      </c>
      <c r="K9" s="467">
        <v>3</v>
      </c>
      <c r="L9" s="468" t="s">
        <v>779</v>
      </c>
      <c r="M9" s="468" t="s">
        <v>341</v>
      </c>
      <c r="N9" s="467"/>
      <c r="O9" s="469">
        <v>136</v>
      </c>
      <c r="P9" s="470">
        <f>I9*3+J9</f>
        <v>5</v>
      </c>
      <c r="Q9" s="492" t="s">
        <v>773</v>
      </c>
    </row>
    <row r="10" spans="2:17" ht="15" customHeight="1" thickBot="1"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2"/>
      <c r="M10" s="473"/>
      <c r="N10" s="473"/>
      <c r="O10" s="473"/>
      <c r="P10" s="473"/>
      <c r="Q10" s="474"/>
    </row>
    <row r="11" spans="2:17" ht="15" customHeight="1" thickBot="1">
      <c r="B11" s="447" t="s">
        <v>0</v>
      </c>
      <c r="C11" s="448" t="s">
        <v>287</v>
      </c>
      <c r="D11" s="448">
        <v>1</v>
      </c>
      <c r="E11" s="448">
        <v>2</v>
      </c>
      <c r="F11" s="448">
        <v>3</v>
      </c>
      <c r="G11" s="448">
        <v>4</v>
      </c>
      <c r="H11" s="449" t="s">
        <v>2</v>
      </c>
      <c r="I11" s="448" t="s">
        <v>3</v>
      </c>
      <c r="J11" s="448" t="s">
        <v>4</v>
      </c>
      <c r="K11" s="448" t="s">
        <v>5</v>
      </c>
      <c r="L11" s="450" t="s">
        <v>300</v>
      </c>
      <c r="M11" s="448" t="s">
        <v>8</v>
      </c>
      <c r="N11" s="448" t="s">
        <v>307</v>
      </c>
      <c r="O11" s="448" t="s">
        <v>301</v>
      </c>
      <c r="P11" s="451" t="s">
        <v>9</v>
      </c>
      <c r="Q11" s="452" t="s">
        <v>302</v>
      </c>
    </row>
    <row r="12" spans="2:17" ht="15" customHeight="1">
      <c r="B12" s="475">
        <v>1</v>
      </c>
      <c r="C12" s="476" t="s">
        <v>500</v>
      </c>
      <c r="D12" s="453"/>
      <c r="E12" s="477" t="s">
        <v>872</v>
      </c>
      <c r="F12" s="477" t="s">
        <v>839</v>
      </c>
      <c r="G12" s="477" t="s">
        <v>825</v>
      </c>
      <c r="H12" s="478">
        <v>6</v>
      </c>
      <c r="I12" s="479">
        <v>4</v>
      </c>
      <c r="J12" s="479"/>
      <c r="K12" s="479">
        <v>2</v>
      </c>
      <c r="L12" s="477" t="s">
        <v>780</v>
      </c>
      <c r="M12" s="477" t="s">
        <v>725</v>
      </c>
      <c r="N12" s="479"/>
      <c r="O12" s="480">
        <v>142</v>
      </c>
      <c r="P12" s="481">
        <f>I12*3+J12</f>
        <v>12</v>
      </c>
      <c r="Q12" s="482">
        <v>16</v>
      </c>
    </row>
    <row r="13" spans="2:17" ht="15" customHeight="1">
      <c r="B13" s="483">
        <v>2</v>
      </c>
      <c r="C13" s="484" t="s">
        <v>496</v>
      </c>
      <c r="D13" s="485" t="s">
        <v>871</v>
      </c>
      <c r="E13" s="453"/>
      <c r="F13" s="485" t="s">
        <v>811</v>
      </c>
      <c r="G13" s="485" t="s">
        <v>852</v>
      </c>
      <c r="H13" s="486">
        <v>6</v>
      </c>
      <c r="I13" s="487">
        <v>3</v>
      </c>
      <c r="J13" s="487"/>
      <c r="K13" s="487">
        <v>3</v>
      </c>
      <c r="L13" s="485" t="s">
        <v>781</v>
      </c>
      <c r="M13" s="485" t="s">
        <v>784</v>
      </c>
      <c r="N13" s="487"/>
      <c r="O13" s="488">
        <v>123</v>
      </c>
      <c r="P13" s="489">
        <f>I13*3+J13</f>
        <v>9</v>
      </c>
      <c r="Q13" s="490">
        <v>16</v>
      </c>
    </row>
    <row r="14" spans="2:17" ht="15" customHeight="1">
      <c r="B14" s="454">
        <v>3</v>
      </c>
      <c r="C14" s="455" t="s">
        <v>285</v>
      </c>
      <c r="D14" s="456" t="s">
        <v>838</v>
      </c>
      <c r="E14" s="456" t="s">
        <v>810</v>
      </c>
      <c r="F14" s="453"/>
      <c r="G14" s="456" t="s">
        <v>883</v>
      </c>
      <c r="H14" s="457">
        <v>6</v>
      </c>
      <c r="I14" s="458">
        <v>2</v>
      </c>
      <c r="J14" s="458">
        <v>1</v>
      </c>
      <c r="K14" s="458">
        <v>3</v>
      </c>
      <c r="L14" s="459" t="s">
        <v>782</v>
      </c>
      <c r="M14" s="459" t="s">
        <v>725</v>
      </c>
      <c r="N14" s="458"/>
      <c r="O14" s="460">
        <v>155</v>
      </c>
      <c r="P14" s="461">
        <f>I14*3+J14</f>
        <v>7</v>
      </c>
      <c r="Q14" s="491" t="s">
        <v>774</v>
      </c>
    </row>
    <row r="15" spans="2:17" ht="15" customHeight="1" thickBot="1">
      <c r="B15" s="462">
        <v>4</v>
      </c>
      <c r="C15" s="463" t="s">
        <v>494</v>
      </c>
      <c r="D15" s="464" t="s">
        <v>824</v>
      </c>
      <c r="E15" s="464" t="s">
        <v>851</v>
      </c>
      <c r="F15" s="464" t="s">
        <v>882</v>
      </c>
      <c r="G15" s="465"/>
      <c r="H15" s="466">
        <v>6</v>
      </c>
      <c r="I15" s="467">
        <v>2</v>
      </c>
      <c r="J15" s="467">
        <v>1</v>
      </c>
      <c r="K15" s="467">
        <v>3</v>
      </c>
      <c r="L15" s="468" t="s">
        <v>783</v>
      </c>
      <c r="M15" s="468" t="s">
        <v>785</v>
      </c>
      <c r="N15" s="467"/>
      <c r="O15" s="469">
        <v>151</v>
      </c>
      <c r="P15" s="470">
        <f>I15*3+J15</f>
        <v>7</v>
      </c>
      <c r="Q15" s="492" t="s">
        <v>773</v>
      </c>
    </row>
    <row r="16" spans="2:17" ht="15" customHeight="1" thickBot="1"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2"/>
      <c r="M16" s="473"/>
      <c r="N16" s="473"/>
      <c r="O16" s="473"/>
      <c r="P16" s="473"/>
      <c r="Q16" s="474"/>
    </row>
    <row r="17" spans="2:17" ht="15" customHeight="1" thickBot="1">
      <c r="B17" s="447" t="s">
        <v>0</v>
      </c>
      <c r="C17" s="448" t="s">
        <v>288</v>
      </c>
      <c r="D17" s="448">
        <v>1</v>
      </c>
      <c r="E17" s="448">
        <v>2</v>
      </c>
      <c r="F17" s="448">
        <v>3</v>
      </c>
      <c r="G17" s="448">
        <v>4</v>
      </c>
      <c r="H17" s="449" t="s">
        <v>2</v>
      </c>
      <c r="I17" s="448" t="s">
        <v>3</v>
      </c>
      <c r="J17" s="448" t="s">
        <v>4</v>
      </c>
      <c r="K17" s="448" t="s">
        <v>5</v>
      </c>
      <c r="L17" s="450" t="s">
        <v>300</v>
      </c>
      <c r="M17" s="448" t="s">
        <v>8</v>
      </c>
      <c r="N17" s="448" t="s">
        <v>307</v>
      </c>
      <c r="O17" s="448" t="s">
        <v>301</v>
      </c>
      <c r="P17" s="451" t="s">
        <v>9</v>
      </c>
      <c r="Q17" s="452" t="s">
        <v>302</v>
      </c>
    </row>
    <row r="18" spans="2:17" ht="15" customHeight="1">
      <c r="B18" s="475">
        <v>1</v>
      </c>
      <c r="C18" s="476" t="s">
        <v>279</v>
      </c>
      <c r="D18" s="453"/>
      <c r="E18" s="477" t="s">
        <v>853</v>
      </c>
      <c r="F18" s="477" t="s">
        <v>827</v>
      </c>
      <c r="G18" s="477" t="s">
        <v>874</v>
      </c>
      <c r="H18" s="478">
        <v>6</v>
      </c>
      <c r="I18" s="479">
        <v>5</v>
      </c>
      <c r="J18" s="479">
        <v>1</v>
      </c>
      <c r="K18" s="479"/>
      <c r="L18" s="477" t="s">
        <v>786</v>
      </c>
      <c r="M18" s="477" t="s">
        <v>789</v>
      </c>
      <c r="N18" s="479"/>
      <c r="O18" s="480">
        <v>183</v>
      </c>
      <c r="P18" s="481">
        <f>I18*3+J18</f>
        <v>16</v>
      </c>
      <c r="Q18" s="482">
        <v>16</v>
      </c>
    </row>
    <row r="19" spans="2:17" ht="15" customHeight="1">
      <c r="B19" s="483">
        <v>2</v>
      </c>
      <c r="C19" s="484" t="s">
        <v>32</v>
      </c>
      <c r="D19" s="485" t="s">
        <v>854</v>
      </c>
      <c r="E19" s="453"/>
      <c r="F19" s="485" t="s">
        <v>870</v>
      </c>
      <c r="G19" s="485" t="s">
        <v>815</v>
      </c>
      <c r="H19" s="486">
        <v>6</v>
      </c>
      <c r="I19" s="487">
        <v>2</v>
      </c>
      <c r="J19" s="487">
        <v>2</v>
      </c>
      <c r="K19" s="487">
        <v>2</v>
      </c>
      <c r="L19" s="485" t="s">
        <v>787</v>
      </c>
      <c r="M19" s="485" t="s">
        <v>310</v>
      </c>
      <c r="N19" s="487"/>
      <c r="O19" s="488">
        <v>144</v>
      </c>
      <c r="P19" s="489">
        <f>I19*3+J19</f>
        <v>8</v>
      </c>
      <c r="Q19" s="490">
        <v>16</v>
      </c>
    </row>
    <row r="20" spans="2:17" ht="15" customHeight="1">
      <c r="B20" s="454">
        <v>3</v>
      </c>
      <c r="C20" s="455" t="s">
        <v>700</v>
      </c>
      <c r="D20" s="456" t="s">
        <v>826</v>
      </c>
      <c r="E20" s="456" t="s">
        <v>869</v>
      </c>
      <c r="F20" s="453"/>
      <c r="G20" s="456" t="s">
        <v>843</v>
      </c>
      <c r="H20" s="457">
        <v>6</v>
      </c>
      <c r="I20" s="458">
        <v>1</v>
      </c>
      <c r="J20" s="458">
        <v>2</v>
      </c>
      <c r="K20" s="458">
        <v>3</v>
      </c>
      <c r="L20" s="459" t="s">
        <v>787</v>
      </c>
      <c r="M20" s="459" t="s">
        <v>310</v>
      </c>
      <c r="N20" s="458"/>
      <c r="O20" s="460">
        <v>159</v>
      </c>
      <c r="P20" s="461">
        <f>I20*3+J20</f>
        <v>5</v>
      </c>
      <c r="Q20" s="491" t="s">
        <v>774</v>
      </c>
    </row>
    <row r="21" spans="2:17" ht="15" customHeight="1" thickBot="1">
      <c r="B21" s="462">
        <v>4</v>
      </c>
      <c r="C21" s="463" t="s">
        <v>493</v>
      </c>
      <c r="D21" s="464" t="s">
        <v>873</v>
      </c>
      <c r="E21" s="464" t="s">
        <v>814</v>
      </c>
      <c r="F21" s="464" t="s">
        <v>842</v>
      </c>
      <c r="G21" s="465"/>
      <c r="H21" s="466">
        <v>6</v>
      </c>
      <c r="I21" s="467">
        <v>1</v>
      </c>
      <c r="J21" s="467">
        <v>1</v>
      </c>
      <c r="K21" s="467">
        <v>4</v>
      </c>
      <c r="L21" s="468" t="s">
        <v>788</v>
      </c>
      <c r="M21" s="468" t="s">
        <v>313</v>
      </c>
      <c r="N21" s="467"/>
      <c r="O21" s="469">
        <v>145</v>
      </c>
      <c r="P21" s="470">
        <f>I21*3+J21</f>
        <v>4</v>
      </c>
      <c r="Q21" s="492" t="s">
        <v>773</v>
      </c>
    </row>
    <row r="22" spans="2:17" ht="15" customHeight="1" thickBot="1"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2"/>
      <c r="M22" s="473"/>
      <c r="N22" s="473"/>
      <c r="O22" s="473"/>
      <c r="P22" s="473"/>
      <c r="Q22" s="474"/>
    </row>
    <row r="23" spans="2:17" ht="15" customHeight="1" thickBot="1">
      <c r="B23" s="447" t="s">
        <v>0</v>
      </c>
      <c r="C23" s="448" t="s">
        <v>289</v>
      </c>
      <c r="D23" s="448">
        <v>1</v>
      </c>
      <c r="E23" s="448">
        <v>2</v>
      </c>
      <c r="F23" s="448">
        <v>3</v>
      </c>
      <c r="G23" s="448">
        <v>4</v>
      </c>
      <c r="H23" s="449" t="s">
        <v>2</v>
      </c>
      <c r="I23" s="448" t="s">
        <v>3</v>
      </c>
      <c r="J23" s="448" t="s">
        <v>4</v>
      </c>
      <c r="K23" s="448" t="s">
        <v>5</v>
      </c>
      <c r="L23" s="450" t="s">
        <v>300</v>
      </c>
      <c r="M23" s="448" t="s">
        <v>8</v>
      </c>
      <c r="N23" s="448" t="s">
        <v>307</v>
      </c>
      <c r="O23" s="448" t="s">
        <v>301</v>
      </c>
      <c r="P23" s="451" t="s">
        <v>9</v>
      </c>
      <c r="Q23" s="452" t="s">
        <v>302</v>
      </c>
    </row>
    <row r="24" spans="2:17" ht="15" customHeight="1">
      <c r="B24" s="475">
        <v>1</v>
      </c>
      <c r="C24" s="476" t="s">
        <v>562</v>
      </c>
      <c r="D24" s="453"/>
      <c r="E24" s="477" t="s">
        <v>855</v>
      </c>
      <c r="F24" s="477" t="s">
        <v>884</v>
      </c>
      <c r="G24" s="477" t="s">
        <v>828</v>
      </c>
      <c r="H24" s="478">
        <v>6</v>
      </c>
      <c r="I24" s="479">
        <v>4</v>
      </c>
      <c r="J24" s="479">
        <v>1</v>
      </c>
      <c r="K24" s="479">
        <v>1</v>
      </c>
      <c r="L24" s="477" t="s">
        <v>790</v>
      </c>
      <c r="M24" s="477" t="s">
        <v>756</v>
      </c>
      <c r="N24" s="479"/>
      <c r="O24" s="480">
        <v>158</v>
      </c>
      <c r="P24" s="481">
        <f>I24*3+J24</f>
        <v>13</v>
      </c>
      <c r="Q24" s="482">
        <v>16</v>
      </c>
    </row>
    <row r="25" spans="2:17" ht="15" customHeight="1">
      <c r="B25" s="483">
        <v>2</v>
      </c>
      <c r="C25" s="484" t="s">
        <v>506</v>
      </c>
      <c r="D25" s="485" t="s">
        <v>856</v>
      </c>
      <c r="E25" s="453"/>
      <c r="F25" s="485" t="s">
        <v>830</v>
      </c>
      <c r="G25" s="485" t="s">
        <v>877</v>
      </c>
      <c r="H25" s="486">
        <v>6</v>
      </c>
      <c r="I25" s="487">
        <v>3</v>
      </c>
      <c r="J25" s="487">
        <v>1</v>
      </c>
      <c r="K25" s="487">
        <v>2</v>
      </c>
      <c r="L25" s="485" t="s">
        <v>791</v>
      </c>
      <c r="M25" s="485" t="s">
        <v>308</v>
      </c>
      <c r="N25" s="487"/>
      <c r="O25" s="488">
        <v>160</v>
      </c>
      <c r="P25" s="489">
        <f>I25*3+J25</f>
        <v>10</v>
      </c>
      <c r="Q25" s="490">
        <v>16</v>
      </c>
    </row>
    <row r="26" spans="2:17" ht="15" customHeight="1">
      <c r="B26" s="454">
        <v>3</v>
      </c>
      <c r="C26" s="455" t="s">
        <v>561</v>
      </c>
      <c r="D26" s="456" t="s">
        <v>885</v>
      </c>
      <c r="E26" s="456" t="s">
        <v>831</v>
      </c>
      <c r="F26" s="453"/>
      <c r="G26" s="456" t="s">
        <v>857</v>
      </c>
      <c r="H26" s="457">
        <v>6</v>
      </c>
      <c r="I26" s="458">
        <v>2</v>
      </c>
      <c r="J26" s="458"/>
      <c r="K26" s="458">
        <v>4</v>
      </c>
      <c r="L26" s="459" t="s">
        <v>792</v>
      </c>
      <c r="M26" s="459"/>
      <c r="N26" s="458"/>
      <c r="O26" s="460">
        <v>152</v>
      </c>
      <c r="P26" s="461">
        <f>I26*3+J26</f>
        <v>6</v>
      </c>
      <c r="Q26" s="491" t="s">
        <v>774</v>
      </c>
    </row>
    <row r="27" spans="2:17" ht="15" customHeight="1" thickBot="1">
      <c r="B27" s="462">
        <v>4</v>
      </c>
      <c r="C27" s="463" t="s">
        <v>498</v>
      </c>
      <c r="D27" s="464" t="s">
        <v>829</v>
      </c>
      <c r="E27" s="464" t="s">
        <v>878</v>
      </c>
      <c r="F27" s="464" t="s">
        <v>858</v>
      </c>
      <c r="G27" s="465"/>
      <c r="H27" s="466">
        <v>6</v>
      </c>
      <c r="I27" s="467">
        <v>2</v>
      </c>
      <c r="J27" s="467"/>
      <c r="K27" s="467">
        <v>4</v>
      </c>
      <c r="L27" s="468" t="s">
        <v>482</v>
      </c>
      <c r="M27" s="468" t="s">
        <v>310</v>
      </c>
      <c r="N27" s="467"/>
      <c r="O27" s="469">
        <v>146</v>
      </c>
      <c r="P27" s="470">
        <f>I27*3+J27</f>
        <v>6</v>
      </c>
      <c r="Q27" s="492" t="s">
        <v>773</v>
      </c>
    </row>
    <row r="28" spans="2:17" ht="15" customHeight="1" thickBot="1"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2"/>
      <c r="M28" s="473"/>
      <c r="N28" s="473"/>
      <c r="O28" s="473"/>
      <c r="P28" s="473"/>
      <c r="Q28" s="474"/>
    </row>
    <row r="29" spans="2:17" ht="15" customHeight="1" thickBot="1">
      <c r="B29" s="447" t="s">
        <v>0</v>
      </c>
      <c r="C29" s="448" t="s">
        <v>290</v>
      </c>
      <c r="D29" s="448">
        <v>1</v>
      </c>
      <c r="E29" s="448">
        <v>2</v>
      </c>
      <c r="F29" s="448">
        <v>3</v>
      </c>
      <c r="G29" s="448">
        <v>4</v>
      </c>
      <c r="H29" s="449" t="s">
        <v>2</v>
      </c>
      <c r="I29" s="448" t="s">
        <v>3</v>
      </c>
      <c r="J29" s="448" t="s">
        <v>4</v>
      </c>
      <c r="K29" s="448" t="s">
        <v>5</v>
      </c>
      <c r="L29" s="450" t="s">
        <v>300</v>
      </c>
      <c r="M29" s="448" t="s">
        <v>8</v>
      </c>
      <c r="N29" s="448" t="s">
        <v>307</v>
      </c>
      <c r="O29" s="448" t="s">
        <v>301</v>
      </c>
      <c r="P29" s="451" t="s">
        <v>9</v>
      </c>
      <c r="Q29" s="452" t="s">
        <v>302</v>
      </c>
    </row>
    <row r="30" spans="2:17" ht="15" customHeight="1">
      <c r="B30" s="475">
        <v>1</v>
      </c>
      <c r="C30" s="476" t="s">
        <v>150</v>
      </c>
      <c r="D30" s="453"/>
      <c r="E30" s="477" t="s">
        <v>860</v>
      </c>
      <c r="F30" s="477" t="s">
        <v>868</v>
      </c>
      <c r="G30" s="477" t="s">
        <v>834</v>
      </c>
      <c r="H30" s="478">
        <v>6</v>
      </c>
      <c r="I30" s="479">
        <v>4</v>
      </c>
      <c r="J30" s="479"/>
      <c r="K30" s="479">
        <v>2</v>
      </c>
      <c r="L30" s="477" t="s">
        <v>794</v>
      </c>
      <c r="M30" s="477" t="s">
        <v>795</v>
      </c>
      <c r="N30" s="479"/>
      <c r="O30" s="480">
        <v>157</v>
      </c>
      <c r="P30" s="481">
        <f>I30*3+J30</f>
        <v>12</v>
      </c>
      <c r="Q30" s="482">
        <v>16</v>
      </c>
    </row>
    <row r="31" spans="2:17" ht="15" customHeight="1">
      <c r="B31" s="483">
        <v>2</v>
      </c>
      <c r="C31" s="484" t="s">
        <v>504</v>
      </c>
      <c r="D31" s="485" t="s">
        <v>859</v>
      </c>
      <c r="E31" s="453"/>
      <c r="F31" s="485" t="s">
        <v>832</v>
      </c>
      <c r="G31" s="485" t="s">
        <v>888</v>
      </c>
      <c r="H31" s="486">
        <v>6</v>
      </c>
      <c r="I31" s="487">
        <v>4</v>
      </c>
      <c r="J31" s="487"/>
      <c r="K31" s="487">
        <v>2</v>
      </c>
      <c r="L31" s="485" t="s">
        <v>796</v>
      </c>
      <c r="M31" s="485"/>
      <c r="N31" s="487"/>
      <c r="O31" s="488">
        <v>153</v>
      </c>
      <c r="P31" s="489">
        <f>I31*3+J31</f>
        <v>12</v>
      </c>
      <c r="Q31" s="490">
        <v>16</v>
      </c>
    </row>
    <row r="32" spans="2:17" ht="15" customHeight="1">
      <c r="B32" s="454">
        <v>3</v>
      </c>
      <c r="C32" s="455" t="s">
        <v>33</v>
      </c>
      <c r="D32" s="456" t="s">
        <v>867</v>
      </c>
      <c r="E32" s="456" t="s">
        <v>833</v>
      </c>
      <c r="F32" s="453"/>
      <c r="G32" s="456" t="s">
        <v>862</v>
      </c>
      <c r="H32" s="457">
        <v>6</v>
      </c>
      <c r="I32" s="458">
        <v>2</v>
      </c>
      <c r="J32" s="458"/>
      <c r="K32" s="458">
        <v>4</v>
      </c>
      <c r="L32" s="459" t="s">
        <v>797</v>
      </c>
      <c r="M32" s="459" t="s">
        <v>313</v>
      </c>
      <c r="N32" s="458"/>
      <c r="O32" s="460">
        <v>146</v>
      </c>
      <c r="P32" s="461">
        <f>I32*3+J32</f>
        <v>6</v>
      </c>
      <c r="Q32" s="491" t="s">
        <v>774</v>
      </c>
    </row>
    <row r="33" spans="2:17" ht="15" customHeight="1" thickBot="1">
      <c r="B33" s="462">
        <v>4</v>
      </c>
      <c r="C33" s="463" t="s">
        <v>793</v>
      </c>
      <c r="D33" s="464" t="s">
        <v>835</v>
      </c>
      <c r="E33" s="464" t="s">
        <v>887</v>
      </c>
      <c r="F33" s="464" t="s">
        <v>861</v>
      </c>
      <c r="G33" s="465"/>
      <c r="H33" s="466">
        <v>6</v>
      </c>
      <c r="I33" s="467">
        <v>2</v>
      </c>
      <c r="J33" s="467"/>
      <c r="K33" s="467">
        <v>4</v>
      </c>
      <c r="L33" s="468" t="s">
        <v>798</v>
      </c>
      <c r="M33" s="468" t="s">
        <v>784</v>
      </c>
      <c r="N33" s="467"/>
      <c r="O33" s="469">
        <v>132</v>
      </c>
      <c r="P33" s="470">
        <f>I33*3+J33</f>
        <v>6</v>
      </c>
      <c r="Q33" s="492" t="s">
        <v>773</v>
      </c>
    </row>
    <row r="34" spans="2:17" ht="15" customHeight="1" thickBot="1"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2"/>
      <c r="M34" s="473"/>
      <c r="N34" s="473"/>
      <c r="O34" s="473"/>
      <c r="P34" s="473"/>
      <c r="Q34" s="474"/>
    </row>
    <row r="35" spans="2:17" ht="15" customHeight="1" thickBot="1">
      <c r="B35" s="447" t="s">
        <v>0</v>
      </c>
      <c r="C35" s="448" t="s">
        <v>291</v>
      </c>
      <c r="D35" s="448">
        <v>1</v>
      </c>
      <c r="E35" s="448">
        <v>2</v>
      </c>
      <c r="F35" s="448">
        <v>3</v>
      </c>
      <c r="G35" s="448">
        <v>4</v>
      </c>
      <c r="H35" s="449" t="s">
        <v>2</v>
      </c>
      <c r="I35" s="448" t="s">
        <v>3</v>
      </c>
      <c r="J35" s="448" t="s">
        <v>4</v>
      </c>
      <c r="K35" s="448" t="s">
        <v>5</v>
      </c>
      <c r="L35" s="450" t="s">
        <v>300</v>
      </c>
      <c r="M35" s="448" t="s">
        <v>8</v>
      </c>
      <c r="N35" s="448" t="s">
        <v>307</v>
      </c>
      <c r="O35" s="448" t="s">
        <v>301</v>
      </c>
      <c r="P35" s="451" t="s">
        <v>9</v>
      </c>
      <c r="Q35" s="452" t="s">
        <v>302</v>
      </c>
    </row>
    <row r="36" spans="2:17" ht="15" customHeight="1">
      <c r="B36" s="475">
        <v>1</v>
      </c>
      <c r="C36" s="476" t="s">
        <v>509</v>
      </c>
      <c r="D36" s="453"/>
      <c r="E36" s="477" t="s">
        <v>818</v>
      </c>
      <c r="F36" s="477" t="s">
        <v>863</v>
      </c>
      <c r="G36" s="477" t="s">
        <v>840</v>
      </c>
      <c r="H36" s="478">
        <v>6</v>
      </c>
      <c r="I36" s="479">
        <v>4</v>
      </c>
      <c r="J36" s="479"/>
      <c r="K36" s="479">
        <v>2</v>
      </c>
      <c r="L36" s="477" t="s">
        <v>799</v>
      </c>
      <c r="M36" s="477" t="s">
        <v>785</v>
      </c>
      <c r="N36" s="479"/>
      <c r="O36" s="480">
        <v>169</v>
      </c>
      <c r="P36" s="481">
        <f>I36*3+J36</f>
        <v>12</v>
      </c>
      <c r="Q36" s="482">
        <v>16</v>
      </c>
    </row>
    <row r="37" spans="2:17" ht="15" customHeight="1">
      <c r="B37" s="483">
        <v>2</v>
      </c>
      <c r="C37" s="484" t="s">
        <v>508</v>
      </c>
      <c r="D37" s="485" t="s">
        <v>819</v>
      </c>
      <c r="E37" s="453"/>
      <c r="F37" s="485" t="s">
        <v>846</v>
      </c>
      <c r="G37" s="485" t="s">
        <v>875</v>
      </c>
      <c r="H37" s="486">
        <v>6</v>
      </c>
      <c r="I37" s="487">
        <v>3</v>
      </c>
      <c r="J37" s="487">
        <v>2</v>
      </c>
      <c r="K37" s="487">
        <v>1</v>
      </c>
      <c r="L37" s="485" t="s">
        <v>800</v>
      </c>
      <c r="M37" s="485" t="s">
        <v>730</v>
      </c>
      <c r="N37" s="487"/>
      <c r="O37" s="488">
        <v>157</v>
      </c>
      <c r="P37" s="489">
        <f>I37*3+J37</f>
        <v>11</v>
      </c>
      <c r="Q37" s="490">
        <v>16</v>
      </c>
    </row>
    <row r="38" spans="2:17" ht="15" customHeight="1">
      <c r="B38" s="483">
        <v>3</v>
      </c>
      <c r="C38" s="505" t="s">
        <v>42</v>
      </c>
      <c r="D38" s="485" t="s">
        <v>864</v>
      </c>
      <c r="E38" s="485" t="s">
        <v>846</v>
      </c>
      <c r="F38" s="453"/>
      <c r="G38" s="485" t="s">
        <v>812</v>
      </c>
      <c r="H38" s="486">
        <v>6</v>
      </c>
      <c r="I38" s="487">
        <v>2</v>
      </c>
      <c r="J38" s="487">
        <v>2</v>
      </c>
      <c r="K38" s="487">
        <v>2</v>
      </c>
      <c r="L38" s="485" t="s">
        <v>801</v>
      </c>
      <c r="M38" s="485" t="s">
        <v>720</v>
      </c>
      <c r="N38" s="487"/>
      <c r="O38" s="488">
        <v>152</v>
      </c>
      <c r="P38" s="489">
        <f>I38*3+J38</f>
        <v>8</v>
      </c>
      <c r="Q38" s="490">
        <v>16</v>
      </c>
    </row>
    <row r="39" spans="2:17" ht="15" customHeight="1" thickBot="1">
      <c r="B39" s="462">
        <v>4</v>
      </c>
      <c r="C39" s="503" t="s">
        <v>60</v>
      </c>
      <c r="D39" s="464" t="s">
        <v>841</v>
      </c>
      <c r="E39" s="464" t="s">
        <v>876</v>
      </c>
      <c r="F39" s="464" t="s">
        <v>813</v>
      </c>
      <c r="G39" s="465"/>
      <c r="H39" s="466">
        <v>6</v>
      </c>
      <c r="I39" s="467">
        <v>1</v>
      </c>
      <c r="J39" s="467"/>
      <c r="K39" s="467">
        <v>5</v>
      </c>
      <c r="L39" s="468" t="s">
        <v>798</v>
      </c>
      <c r="M39" s="468" t="s">
        <v>784</v>
      </c>
      <c r="N39" s="467"/>
      <c r="O39" s="469">
        <v>155</v>
      </c>
      <c r="P39" s="470">
        <f>I39*3+J39</f>
        <v>3</v>
      </c>
      <c r="Q39" s="492" t="s">
        <v>773</v>
      </c>
    </row>
    <row r="40" spans="2:17" ht="15" customHeight="1" thickBot="1"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2"/>
      <c r="M40" s="473"/>
      <c r="N40" s="473"/>
      <c r="O40" s="473"/>
      <c r="P40" s="473"/>
      <c r="Q40" s="474"/>
    </row>
    <row r="41" spans="2:17" ht="15" customHeight="1" thickBot="1">
      <c r="B41" s="447" t="s">
        <v>0</v>
      </c>
      <c r="C41" s="448" t="s">
        <v>292</v>
      </c>
      <c r="D41" s="448">
        <v>1</v>
      </c>
      <c r="E41" s="448">
        <v>2</v>
      </c>
      <c r="F41" s="448">
        <v>3</v>
      </c>
      <c r="G41" s="448">
        <v>4</v>
      </c>
      <c r="H41" s="449" t="s">
        <v>2</v>
      </c>
      <c r="I41" s="448" t="s">
        <v>3</v>
      </c>
      <c r="J41" s="448" t="s">
        <v>4</v>
      </c>
      <c r="K41" s="448" t="s">
        <v>5</v>
      </c>
      <c r="L41" s="450" t="s">
        <v>300</v>
      </c>
      <c r="M41" s="448" t="s">
        <v>8</v>
      </c>
      <c r="N41" s="448" t="s">
        <v>307</v>
      </c>
      <c r="O41" s="448" t="s">
        <v>301</v>
      </c>
      <c r="P41" s="451" t="s">
        <v>9</v>
      </c>
      <c r="Q41" s="452" t="s">
        <v>302</v>
      </c>
    </row>
    <row r="42" spans="2:17" ht="15" customHeight="1">
      <c r="B42" s="475">
        <v>1</v>
      </c>
      <c r="C42" s="476" t="s">
        <v>282</v>
      </c>
      <c r="D42" s="453"/>
      <c r="E42" s="477" t="s">
        <v>849</v>
      </c>
      <c r="F42" s="477" t="s">
        <v>881</v>
      </c>
      <c r="G42" s="477" t="s">
        <v>820</v>
      </c>
      <c r="H42" s="478">
        <v>6</v>
      </c>
      <c r="I42" s="479">
        <v>4</v>
      </c>
      <c r="J42" s="479"/>
      <c r="K42" s="479">
        <v>2</v>
      </c>
      <c r="L42" s="477" t="s">
        <v>805</v>
      </c>
      <c r="M42" s="477" t="s">
        <v>715</v>
      </c>
      <c r="N42" s="479"/>
      <c r="O42" s="480">
        <v>156</v>
      </c>
      <c r="P42" s="481">
        <f>I42*3+J42</f>
        <v>12</v>
      </c>
      <c r="Q42" s="482">
        <v>16</v>
      </c>
    </row>
    <row r="43" spans="2:17" ht="15" customHeight="1">
      <c r="B43" s="483">
        <v>2</v>
      </c>
      <c r="C43" s="484" t="s">
        <v>497</v>
      </c>
      <c r="D43" s="485" t="s">
        <v>850</v>
      </c>
      <c r="E43" s="453"/>
      <c r="F43" s="485" t="s">
        <v>823</v>
      </c>
      <c r="G43" s="485" t="s">
        <v>879</v>
      </c>
      <c r="H43" s="486">
        <v>6</v>
      </c>
      <c r="I43" s="487">
        <v>4</v>
      </c>
      <c r="J43" s="487"/>
      <c r="K43" s="487">
        <v>2</v>
      </c>
      <c r="L43" s="485" t="s">
        <v>802</v>
      </c>
      <c r="M43" s="485" t="s">
        <v>806</v>
      </c>
      <c r="N43" s="487"/>
      <c r="O43" s="488">
        <v>147</v>
      </c>
      <c r="P43" s="489">
        <f>I43*3+J43</f>
        <v>12</v>
      </c>
      <c r="Q43" s="490">
        <v>16</v>
      </c>
    </row>
    <row r="44" spans="2:17" ht="15" customHeight="1">
      <c r="B44" s="483">
        <v>3</v>
      </c>
      <c r="C44" s="484" t="s">
        <v>40</v>
      </c>
      <c r="D44" s="485" t="s">
        <v>881</v>
      </c>
      <c r="E44" s="485" t="s">
        <v>822</v>
      </c>
      <c r="F44" s="453"/>
      <c r="G44" s="485" t="s">
        <v>848</v>
      </c>
      <c r="H44" s="486">
        <v>6</v>
      </c>
      <c r="I44" s="487">
        <v>3</v>
      </c>
      <c r="J44" s="487"/>
      <c r="K44" s="487">
        <v>3</v>
      </c>
      <c r="L44" s="485" t="s">
        <v>803</v>
      </c>
      <c r="M44" s="485"/>
      <c r="N44" s="487"/>
      <c r="O44" s="488">
        <v>143</v>
      </c>
      <c r="P44" s="489">
        <f>I44*3+J44</f>
        <v>9</v>
      </c>
      <c r="Q44" s="490">
        <v>16</v>
      </c>
    </row>
    <row r="45" spans="2:17" ht="15" customHeight="1" thickBot="1">
      <c r="B45" s="462">
        <v>4</v>
      </c>
      <c r="C45" s="463" t="s">
        <v>13</v>
      </c>
      <c r="D45" s="464" t="s">
        <v>821</v>
      </c>
      <c r="E45" s="464" t="s">
        <v>880</v>
      </c>
      <c r="F45" s="464" t="s">
        <v>847</v>
      </c>
      <c r="G45" s="465"/>
      <c r="H45" s="466">
        <v>6</v>
      </c>
      <c r="I45" s="467">
        <v>1</v>
      </c>
      <c r="J45" s="467"/>
      <c r="K45" s="467">
        <v>5</v>
      </c>
      <c r="L45" s="468" t="s">
        <v>804</v>
      </c>
      <c r="M45" s="468" t="s">
        <v>807</v>
      </c>
      <c r="N45" s="467"/>
      <c r="O45" s="469">
        <v>145</v>
      </c>
      <c r="P45" s="470">
        <f>I45*3+J45</f>
        <v>3</v>
      </c>
      <c r="Q45" s="492" t="s">
        <v>773</v>
      </c>
    </row>
    <row r="47" ht="19.5">
      <c r="C47" s="548" t="s">
        <v>961</v>
      </c>
    </row>
    <row r="48" ht="15.75" thickBot="1"/>
    <row r="49" spans="2:17" ht="15.75" thickBot="1">
      <c r="B49" s="447" t="s">
        <v>0</v>
      </c>
      <c r="C49" s="448" t="s">
        <v>962</v>
      </c>
      <c r="D49" s="448">
        <v>1</v>
      </c>
      <c r="E49" s="448">
        <v>2</v>
      </c>
      <c r="F49" s="448">
        <v>3</v>
      </c>
      <c r="G49" s="448">
        <v>4</v>
      </c>
      <c r="H49" s="449" t="s">
        <v>2</v>
      </c>
      <c r="I49" s="448" t="s">
        <v>3</v>
      </c>
      <c r="J49" s="448" t="s">
        <v>4</v>
      </c>
      <c r="K49" s="448" t="s">
        <v>5</v>
      </c>
      <c r="L49" s="450" t="s">
        <v>300</v>
      </c>
      <c r="M49" s="448" t="s">
        <v>8</v>
      </c>
      <c r="N49" s="448" t="s">
        <v>307</v>
      </c>
      <c r="O49" s="448" t="s">
        <v>301</v>
      </c>
      <c r="P49" s="451" t="s">
        <v>9</v>
      </c>
      <c r="Q49" s="452" t="s">
        <v>302</v>
      </c>
    </row>
    <row r="50" spans="2:17" ht="15">
      <c r="B50" s="475">
        <v>1</v>
      </c>
      <c r="C50" s="476" t="s">
        <v>496</v>
      </c>
      <c r="D50" s="453"/>
      <c r="E50" s="477" t="s">
        <v>1043</v>
      </c>
      <c r="F50" s="477" t="s">
        <v>1011</v>
      </c>
      <c r="G50" s="477" t="s">
        <v>1025</v>
      </c>
      <c r="H50" s="478">
        <v>6</v>
      </c>
      <c r="I50" s="479">
        <v>4</v>
      </c>
      <c r="J50" s="479"/>
      <c r="K50" s="479">
        <v>2</v>
      </c>
      <c r="L50" s="477" t="s">
        <v>786</v>
      </c>
      <c r="M50" s="477" t="s">
        <v>789</v>
      </c>
      <c r="N50" s="479"/>
      <c r="O50" s="480">
        <v>216</v>
      </c>
      <c r="P50" s="481">
        <v>12</v>
      </c>
      <c r="Q50" s="482">
        <v>4</v>
      </c>
    </row>
    <row r="51" spans="2:17" ht="15">
      <c r="B51" s="549">
        <v>2</v>
      </c>
      <c r="C51" s="550" t="s">
        <v>508</v>
      </c>
      <c r="D51" s="456" t="s">
        <v>1042</v>
      </c>
      <c r="E51" s="453"/>
      <c r="F51" s="456" t="s">
        <v>1024</v>
      </c>
      <c r="G51" s="456" t="s">
        <v>1022</v>
      </c>
      <c r="H51" s="457">
        <v>6</v>
      </c>
      <c r="I51" s="551">
        <v>3</v>
      </c>
      <c r="J51" s="551">
        <v>1</v>
      </c>
      <c r="K51" s="551">
        <v>2</v>
      </c>
      <c r="L51" s="456" t="s">
        <v>978</v>
      </c>
      <c r="M51" s="456" t="s">
        <v>806</v>
      </c>
      <c r="N51" s="551"/>
      <c r="O51" s="552">
        <v>219</v>
      </c>
      <c r="P51" s="461">
        <v>10</v>
      </c>
      <c r="Q51" s="553" t="s">
        <v>966</v>
      </c>
    </row>
    <row r="52" spans="2:17" ht="15">
      <c r="B52" s="454">
        <v>3</v>
      </c>
      <c r="C52" s="455" t="s">
        <v>154</v>
      </c>
      <c r="D52" s="456" t="s">
        <v>1010</v>
      </c>
      <c r="E52" s="456" t="s">
        <v>1023</v>
      </c>
      <c r="F52" s="453"/>
      <c r="G52" s="456" t="s">
        <v>1041</v>
      </c>
      <c r="H52" s="457">
        <v>6</v>
      </c>
      <c r="I52" s="458">
        <v>3</v>
      </c>
      <c r="J52" s="458">
        <v>1</v>
      </c>
      <c r="K52" s="458">
        <v>2</v>
      </c>
      <c r="L52" s="459" t="s">
        <v>979</v>
      </c>
      <c r="M52" s="459" t="s">
        <v>314</v>
      </c>
      <c r="N52" s="458"/>
      <c r="O52" s="460">
        <v>205</v>
      </c>
      <c r="P52" s="461">
        <v>10</v>
      </c>
      <c r="Q52" s="554" t="s">
        <v>266</v>
      </c>
    </row>
    <row r="53" spans="2:17" ht="15.75" thickBot="1">
      <c r="B53" s="462">
        <v>4</v>
      </c>
      <c r="C53" s="463" t="s">
        <v>497</v>
      </c>
      <c r="D53" s="464" t="s">
        <v>1026</v>
      </c>
      <c r="E53" s="464" t="s">
        <v>1021</v>
      </c>
      <c r="F53" s="464" t="s">
        <v>1040</v>
      </c>
      <c r="G53" s="465"/>
      <c r="H53" s="466">
        <v>6</v>
      </c>
      <c r="I53" s="467">
        <v>1</v>
      </c>
      <c r="J53" s="467"/>
      <c r="K53" s="467">
        <v>5</v>
      </c>
      <c r="L53" s="468" t="s">
        <v>980</v>
      </c>
      <c r="M53" s="468" t="s">
        <v>981</v>
      </c>
      <c r="N53" s="467"/>
      <c r="O53" s="469">
        <v>169</v>
      </c>
      <c r="P53" s="470">
        <v>3</v>
      </c>
      <c r="Q53" s="555" t="s">
        <v>1056</v>
      </c>
    </row>
    <row r="54" spans="2:17" ht="15.75" thickBot="1">
      <c r="B54" s="471"/>
      <c r="C54" s="471"/>
      <c r="D54" s="471"/>
      <c r="E54" s="471"/>
      <c r="F54" s="471"/>
      <c r="G54" s="471"/>
      <c r="H54" s="471"/>
      <c r="I54" s="471"/>
      <c r="J54" s="471"/>
      <c r="K54" s="471"/>
      <c r="L54" s="472"/>
      <c r="M54" s="473"/>
      <c r="N54" s="473"/>
      <c r="O54" s="473"/>
      <c r="P54" s="473"/>
      <c r="Q54" s="474"/>
    </row>
    <row r="55" spans="2:17" ht="15.75" thickBot="1">
      <c r="B55" s="447" t="s">
        <v>0</v>
      </c>
      <c r="C55" s="448" t="s">
        <v>963</v>
      </c>
      <c r="D55" s="448">
        <v>1</v>
      </c>
      <c r="E55" s="448">
        <v>2</v>
      </c>
      <c r="F55" s="448">
        <v>3</v>
      </c>
      <c r="G55" s="448">
        <v>4</v>
      </c>
      <c r="H55" s="449" t="s">
        <v>2</v>
      </c>
      <c r="I55" s="448" t="s">
        <v>3</v>
      </c>
      <c r="J55" s="448" t="s">
        <v>4</v>
      </c>
      <c r="K55" s="448" t="s">
        <v>5</v>
      </c>
      <c r="L55" s="450" t="s">
        <v>300</v>
      </c>
      <c r="M55" s="448" t="s">
        <v>8</v>
      </c>
      <c r="N55" s="448" t="s">
        <v>307</v>
      </c>
      <c r="O55" s="448" t="s">
        <v>301</v>
      </c>
      <c r="P55" s="451" t="s">
        <v>9</v>
      </c>
      <c r="Q55" s="452" t="s">
        <v>302</v>
      </c>
    </row>
    <row r="56" spans="2:17" ht="15">
      <c r="B56" s="475">
        <v>1</v>
      </c>
      <c r="C56" s="476" t="s">
        <v>500</v>
      </c>
      <c r="D56" s="453"/>
      <c r="E56" s="477" t="s">
        <v>1027</v>
      </c>
      <c r="F56" s="477" t="s">
        <v>1044</v>
      </c>
      <c r="G56" s="477" t="s">
        <v>1012</v>
      </c>
      <c r="H56" s="478">
        <v>6</v>
      </c>
      <c r="I56" s="479">
        <v>5</v>
      </c>
      <c r="J56" s="479"/>
      <c r="K56" s="479">
        <v>1</v>
      </c>
      <c r="L56" s="477" t="s">
        <v>982</v>
      </c>
      <c r="M56" s="477" t="s">
        <v>986</v>
      </c>
      <c r="N56" s="479"/>
      <c r="O56" s="480">
        <v>235</v>
      </c>
      <c r="P56" s="481">
        <v>15</v>
      </c>
      <c r="Q56" s="482">
        <v>4</v>
      </c>
    </row>
    <row r="57" spans="2:17" ht="15">
      <c r="B57" s="549">
        <v>2</v>
      </c>
      <c r="C57" s="550" t="s">
        <v>504</v>
      </c>
      <c r="D57" s="456" t="s">
        <v>1028</v>
      </c>
      <c r="E57" s="453"/>
      <c r="F57" s="456" t="s">
        <v>825</v>
      </c>
      <c r="G57" s="456" t="s">
        <v>1046</v>
      </c>
      <c r="H57" s="457">
        <v>6</v>
      </c>
      <c r="I57" s="551">
        <v>5</v>
      </c>
      <c r="J57" s="551"/>
      <c r="K57" s="551">
        <v>1</v>
      </c>
      <c r="L57" s="456" t="s">
        <v>983</v>
      </c>
      <c r="M57" s="456" t="s">
        <v>311</v>
      </c>
      <c r="N57" s="551"/>
      <c r="O57" s="552">
        <v>220</v>
      </c>
      <c r="P57" s="461">
        <v>15</v>
      </c>
      <c r="Q57" s="553" t="s">
        <v>966</v>
      </c>
    </row>
    <row r="58" spans="2:17" ht="15">
      <c r="B58" s="454">
        <v>3</v>
      </c>
      <c r="C58" s="455" t="s">
        <v>282</v>
      </c>
      <c r="D58" s="456" t="s">
        <v>1045</v>
      </c>
      <c r="E58" s="456" t="s">
        <v>824</v>
      </c>
      <c r="F58" s="453"/>
      <c r="G58" s="456" t="s">
        <v>1029</v>
      </c>
      <c r="H58" s="457">
        <v>6</v>
      </c>
      <c r="I58" s="458">
        <v>1</v>
      </c>
      <c r="J58" s="458"/>
      <c r="K58" s="458">
        <v>5</v>
      </c>
      <c r="L58" s="459" t="s">
        <v>984</v>
      </c>
      <c r="M58" s="459" t="s">
        <v>987</v>
      </c>
      <c r="N58" s="458"/>
      <c r="O58" s="460">
        <v>196</v>
      </c>
      <c r="P58" s="461">
        <v>3</v>
      </c>
      <c r="Q58" s="554" t="s">
        <v>266</v>
      </c>
    </row>
    <row r="59" spans="2:17" ht="15.75" thickBot="1">
      <c r="B59" s="462">
        <v>4</v>
      </c>
      <c r="C59" s="556" t="s">
        <v>42</v>
      </c>
      <c r="D59" s="464" t="s">
        <v>1013</v>
      </c>
      <c r="E59" s="464" t="s">
        <v>1047</v>
      </c>
      <c r="F59" s="464" t="s">
        <v>1030</v>
      </c>
      <c r="G59" s="465"/>
      <c r="H59" s="466">
        <v>6</v>
      </c>
      <c r="I59" s="467">
        <v>1</v>
      </c>
      <c r="J59" s="467"/>
      <c r="K59" s="467">
        <v>5</v>
      </c>
      <c r="L59" s="468" t="s">
        <v>985</v>
      </c>
      <c r="M59" s="468" t="s">
        <v>988</v>
      </c>
      <c r="N59" s="467"/>
      <c r="O59" s="469">
        <v>166</v>
      </c>
      <c r="P59" s="470">
        <v>3</v>
      </c>
      <c r="Q59" s="492">
        <v>16</v>
      </c>
    </row>
    <row r="60" spans="2:17" ht="15.75" thickBot="1"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2"/>
      <c r="M60" s="473"/>
      <c r="N60" s="473"/>
      <c r="O60" s="473"/>
      <c r="P60" s="473"/>
      <c r="Q60" s="474"/>
    </row>
    <row r="61" spans="2:17" ht="15.75" thickBot="1">
      <c r="B61" s="447" t="s">
        <v>0</v>
      </c>
      <c r="C61" s="448" t="s">
        <v>964</v>
      </c>
      <c r="D61" s="448">
        <v>1</v>
      </c>
      <c r="E61" s="448">
        <v>2</v>
      </c>
      <c r="F61" s="448">
        <v>3</v>
      </c>
      <c r="G61" s="448">
        <v>4</v>
      </c>
      <c r="H61" s="449" t="s">
        <v>2</v>
      </c>
      <c r="I61" s="448" t="s">
        <v>3</v>
      </c>
      <c r="J61" s="448" t="s">
        <v>4</v>
      </c>
      <c r="K61" s="448" t="s">
        <v>5</v>
      </c>
      <c r="L61" s="450" t="s">
        <v>300</v>
      </c>
      <c r="M61" s="448" t="s">
        <v>8</v>
      </c>
      <c r="N61" s="448" t="s">
        <v>307</v>
      </c>
      <c r="O61" s="448" t="s">
        <v>301</v>
      </c>
      <c r="P61" s="451" t="s">
        <v>9</v>
      </c>
      <c r="Q61" s="452" t="s">
        <v>302</v>
      </c>
    </row>
    <row r="62" spans="2:17" ht="15">
      <c r="B62" s="475">
        <v>1</v>
      </c>
      <c r="C62" s="476" t="s">
        <v>509</v>
      </c>
      <c r="D62" s="453"/>
      <c r="E62" s="477" t="s">
        <v>1049</v>
      </c>
      <c r="F62" s="477" t="s">
        <v>1035</v>
      </c>
      <c r="G62" s="477" t="s">
        <v>1016</v>
      </c>
      <c r="H62" s="478">
        <v>6</v>
      </c>
      <c r="I62" s="479">
        <v>4</v>
      </c>
      <c r="J62" s="479">
        <v>1</v>
      </c>
      <c r="K62" s="479">
        <v>1</v>
      </c>
      <c r="L62" s="477" t="s">
        <v>973</v>
      </c>
      <c r="M62" s="477" t="s">
        <v>789</v>
      </c>
      <c r="N62" s="479"/>
      <c r="O62" s="480">
        <v>215</v>
      </c>
      <c r="P62" s="481">
        <v>13</v>
      </c>
      <c r="Q62" s="482">
        <v>4</v>
      </c>
    </row>
    <row r="63" spans="2:17" ht="15">
      <c r="B63" s="549">
        <v>2</v>
      </c>
      <c r="C63" s="550" t="s">
        <v>279</v>
      </c>
      <c r="D63" s="456" t="s">
        <v>1048</v>
      </c>
      <c r="E63" s="453"/>
      <c r="F63" s="456" t="s">
        <v>1032</v>
      </c>
      <c r="G63" s="456" t="s">
        <v>1033</v>
      </c>
      <c r="H63" s="457">
        <v>6</v>
      </c>
      <c r="I63" s="551">
        <v>3</v>
      </c>
      <c r="J63" s="551"/>
      <c r="K63" s="551">
        <v>3</v>
      </c>
      <c r="L63" s="456" t="s">
        <v>974</v>
      </c>
      <c r="M63" s="456" t="s">
        <v>720</v>
      </c>
      <c r="N63" s="551"/>
      <c r="O63" s="552">
        <v>223</v>
      </c>
      <c r="P63" s="461">
        <v>9</v>
      </c>
      <c r="Q63" s="553" t="s">
        <v>966</v>
      </c>
    </row>
    <row r="64" spans="2:17" ht="15">
      <c r="B64" s="454">
        <v>3</v>
      </c>
      <c r="C64" s="455" t="s">
        <v>22</v>
      </c>
      <c r="D64" s="456" t="s">
        <v>1034</v>
      </c>
      <c r="E64" s="456" t="s">
        <v>1014</v>
      </c>
      <c r="F64" s="453"/>
      <c r="G64" s="456" t="s">
        <v>1051</v>
      </c>
      <c r="H64" s="457">
        <v>6</v>
      </c>
      <c r="I64" s="458">
        <v>2</v>
      </c>
      <c r="J64" s="458">
        <v>2</v>
      </c>
      <c r="K64" s="458">
        <v>2</v>
      </c>
      <c r="L64" s="459" t="s">
        <v>975</v>
      </c>
      <c r="M64" s="459"/>
      <c r="N64" s="458"/>
      <c r="O64" s="460">
        <v>212</v>
      </c>
      <c r="P64" s="461">
        <v>8</v>
      </c>
      <c r="Q64" s="554" t="s">
        <v>266</v>
      </c>
    </row>
    <row r="65" spans="2:17" ht="15.75" thickBot="1">
      <c r="B65" s="462">
        <v>4</v>
      </c>
      <c r="C65" s="463" t="s">
        <v>506</v>
      </c>
      <c r="D65" s="464" t="s">
        <v>1015</v>
      </c>
      <c r="E65" s="464" t="s">
        <v>1031</v>
      </c>
      <c r="F65" s="464" t="s">
        <v>1050</v>
      </c>
      <c r="G65" s="465"/>
      <c r="H65" s="466">
        <v>6</v>
      </c>
      <c r="I65" s="467">
        <v>1</v>
      </c>
      <c r="J65" s="467">
        <v>1</v>
      </c>
      <c r="K65" s="467">
        <v>4</v>
      </c>
      <c r="L65" s="468" t="s">
        <v>976</v>
      </c>
      <c r="M65" s="468" t="s">
        <v>977</v>
      </c>
      <c r="N65" s="467"/>
      <c r="O65" s="469">
        <v>190</v>
      </c>
      <c r="P65" s="470">
        <v>4</v>
      </c>
      <c r="Q65" s="555" t="s">
        <v>1056</v>
      </c>
    </row>
    <row r="66" spans="2:17" ht="15.75" thickBot="1"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2"/>
      <c r="M66" s="473"/>
      <c r="N66" s="473"/>
      <c r="O66" s="473"/>
      <c r="P66" s="473"/>
      <c r="Q66" s="474"/>
    </row>
    <row r="67" spans="2:17" ht="15.75" thickBot="1">
      <c r="B67" s="447" t="s">
        <v>0</v>
      </c>
      <c r="C67" s="448" t="s">
        <v>965</v>
      </c>
      <c r="D67" s="448">
        <v>1</v>
      </c>
      <c r="E67" s="448">
        <v>2</v>
      </c>
      <c r="F67" s="448">
        <v>3</v>
      </c>
      <c r="G67" s="448">
        <v>4</v>
      </c>
      <c r="H67" s="449" t="s">
        <v>2</v>
      </c>
      <c r="I67" s="448" t="s">
        <v>3</v>
      </c>
      <c r="J67" s="448" t="s">
        <v>4</v>
      </c>
      <c r="K67" s="448" t="s">
        <v>5</v>
      </c>
      <c r="L67" s="450" t="s">
        <v>300</v>
      </c>
      <c r="M67" s="448" t="s">
        <v>8</v>
      </c>
      <c r="N67" s="448" t="s">
        <v>307</v>
      </c>
      <c r="O67" s="448" t="s">
        <v>301</v>
      </c>
      <c r="P67" s="451" t="s">
        <v>9</v>
      </c>
      <c r="Q67" s="452" t="s">
        <v>302</v>
      </c>
    </row>
    <row r="68" spans="2:17" ht="15">
      <c r="B68" s="475">
        <v>1</v>
      </c>
      <c r="C68" s="476" t="s">
        <v>150</v>
      </c>
      <c r="D68" s="453"/>
      <c r="E68" s="477" t="s">
        <v>1039</v>
      </c>
      <c r="F68" s="477" t="s">
        <v>1020</v>
      </c>
      <c r="G68" s="477" t="s">
        <v>1053</v>
      </c>
      <c r="H68" s="478">
        <v>6</v>
      </c>
      <c r="I68" s="479">
        <v>6</v>
      </c>
      <c r="J68" s="479"/>
      <c r="K68" s="479"/>
      <c r="L68" s="477" t="s">
        <v>967</v>
      </c>
      <c r="M68" s="477" t="s">
        <v>971</v>
      </c>
      <c r="N68" s="479"/>
      <c r="O68" s="480">
        <v>240</v>
      </c>
      <c r="P68" s="481">
        <v>18</v>
      </c>
      <c r="Q68" s="482">
        <v>4</v>
      </c>
    </row>
    <row r="69" spans="2:17" ht="15">
      <c r="B69" s="549">
        <v>2</v>
      </c>
      <c r="C69" s="550" t="s">
        <v>40</v>
      </c>
      <c r="D69" s="456" t="s">
        <v>1038</v>
      </c>
      <c r="E69" s="453"/>
      <c r="F69" s="456" t="s">
        <v>1055</v>
      </c>
      <c r="G69" s="456" t="s">
        <v>1018</v>
      </c>
      <c r="H69" s="457">
        <v>6</v>
      </c>
      <c r="I69" s="551">
        <v>3</v>
      </c>
      <c r="J69" s="551">
        <v>1</v>
      </c>
      <c r="K69" s="551">
        <v>2</v>
      </c>
      <c r="L69" s="456" t="s">
        <v>968</v>
      </c>
      <c r="M69" s="456" t="s">
        <v>730</v>
      </c>
      <c r="N69" s="551"/>
      <c r="O69" s="552">
        <v>225</v>
      </c>
      <c r="P69" s="461">
        <v>10</v>
      </c>
      <c r="Q69" s="553" t="s">
        <v>966</v>
      </c>
    </row>
    <row r="70" spans="2:17" ht="15">
      <c r="B70" s="454">
        <v>3</v>
      </c>
      <c r="C70" s="455" t="s">
        <v>32</v>
      </c>
      <c r="D70" s="456" t="s">
        <v>1019</v>
      </c>
      <c r="E70" s="456" t="s">
        <v>1054</v>
      </c>
      <c r="F70" s="453"/>
      <c r="G70" s="456" t="s">
        <v>1037</v>
      </c>
      <c r="H70" s="457">
        <v>6</v>
      </c>
      <c r="I70" s="458">
        <v>1</v>
      </c>
      <c r="J70" s="458">
        <v>1</v>
      </c>
      <c r="K70" s="458">
        <v>4</v>
      </c>
      <c r="L70" s="459" t="s">
        <v>969</v>
      </c>
      <c r="M70" s="459" t="s">
        <v>972</v>
      </c>
      <c r="N70" s="458"/>
      <c r="O70" s="460">
        <v>193</v>
      </c>
      <c r="P70" s="461">
        <v>4</v>
      </c>
      <c r="Q70" s="554" t="s">
        <v>266</v>
      </c>
    </row>
    <row r="71" spans="2:17" ht="15.75" thickBot="1">
      <c r="B71" s="462">
        <v>4</v>
      </c>
      <c r="C71" s="463" t="s">
        <v>562</v>
      </c>
      <c r="D71" s="464" t="s">
        <v>1052</v>
      </c>
      <c r="E71" s="464" t="s">
        <v>1017</v>
      </c>
      <c r="F71" s="464" t="s">
        <v>1036</v>
      </c>
      <c r="G71" s="465"/>
      <c r="H71" s="466">
        <v>6</v>
      </c>
      <c r="I71" s="467"/>
      <c r="J71" s="467">
        <v>2</v>
      </c>
      <c r="K71" s="467">
        <v>4</v>
      </c>
      <c r="L71" s="468" t="s">
        <v>970</v>
      </c>
      <c r="M71" s="468" t="s">
        <v>341</v>
      </c>
      <c r="N71" s="467"/>
      <c r="O71" s="469">
        <v>201</v>
      </c>
      <c r="P71" s="470">
        <v>2</v>
      </c>
      <c r="Q71" s="555" t="s">
        <v>1056</v>
      </c>
    </row>
    <row r="73" spans="2:11" ht="19.5">
      <c r="B73" s="563"/>
      <c r="C73" s="548" t="s">
        <v>273</v>
      </c>
      <c r="D73" s="563"/>
      <c r="E73" s="563"/>
      <c r="F73" s="563"/>
      <c r="G73" s="563"/>
      <c r="H73" s="563"/>
      <c r="I73" s="563"/>
      <c r="J73" s="563"/>
      <c r="K73" s="563"/>
    </row>
    <row r="74" spans="2:11" ht="15.75" thickBot="1">
      <c r="B74" s="563"/>
      <c r="C74" s="563"/>
      <c r="D74" s="563"/>
      <c r="E74" s="563"/>
      <c r="F74" s="563"/>
      <c r="G74" s="563"/>
      <c r="H74" s="563"/>
      <c r="I74" s="563"/>
      <c r="J74" s="563"/>
      <c r="K74" s="563"/>
    </row>
    <row r="75" spans="2:17" ht="15.75" thickBot="1">
      <c r="B75" s="447" t="s">
        <v>0</v>
      </c>
      <c r="C75" s="448"/>
      <c r="D75" s="448">
        <v>1</v>
      </c>
      <c r="E75" s="448">
        <v>2</v>
      </c>
      <c r="F75" s="448">
        <v>3</v>
      </c>
      <c r="G75" s="448">
        <v>4</v>
      </c>
      <c r="H75" s="449" t="s">
        <v>2</v>
      </c>
      <c r="I75" s="448" t="s">
        <v>3</v>
      </c>
      <c r="J75" s="448" t="s">
        <v>4</v>
      </c>
      <c r="K75" s="448" t="s">
        <v>5</v>
      </c>
      <c r="L75" s="450" t="s">
        <v>300</v>
      </c>
      <c r="M75" s="448" t="s">
        <v>8</v>
      </c>
      <c r="N75" s="448" t="s">
        <v>307</v>
      </c>
      <c r="O75" s="448" t="s">
        <v>301</v>
      </c>
      <c r="P75" s="451" t="s">
        <v>9</v>
      </c>
      <c r="Q75" s="452" t="s">
        <v>302</v>
      </c>
    </row>
    <row r="76" spans="2:17" ht="15">
      <c r="B76" s="575">
        <v>1</v>
      </c>
      <c r="C76" s="589" t="s">
        <v>500</v>
      </c>
      <c r="D76" s="453"/>
      <c r="E76" s="576" t="s">
        <v>1079</v>
      </c>
      <c r="F76" s="576" t="s">
        <v>1085</v>
      </c>
      <c r="G76" s="576" t="s">
        <v>1083</v>
      </c>
      <c r="H76" s="577">
        <v>6</v>
      </c>
      <c r="I76" s="578">
        <v>5</v>
      </c>
      <c r="J76" s="578">
        <v>1</v>
      </c>
      <c r="K76" s="578"/>
      <c r="L76" s="576" t="s">
        <v>1089</v>
      </c>
      <c r="M76" s="576" t="s">
        <v>1090</v>
      </c>
      <c r="N76" s="578"/>
      <c r="O76" s="579">
        <v>201</v>
      </c>
      <c r="P76" s="580">
        <f>I76*3+J76</f>
        <v>16</v>
      </c>
      <c r="Q76" s="581">
        <v>1</v>
      </c>
    </row>
    <row r="77" spans="2:17" ht="15">
      <c r="B77" s="483">
        <v>2</v>
      </c>
      <c r="C77" s="590" t="s">
        <v>509</v>
      </c>
      <c r="D77" s="485" t="s">
        <v>1080</v>
      </c>
      <c r="E77" s="453"/>
      <c r="F77" s="485" t="s">
        <v>1081</v>
      </c>
      <c r="G77" s="485" t="s">
        <v>1087</v>
      </c>
      <c r="H77" s="486">
        <v>6</v>
      </c>
      <c r="I77" s="487">
        <v>4</v>
      </c>
      <c r="J77" s="487">
        <v>1</v>
      </c>
      <c r="K77" s="487">
        <v>1</v>
      </c>
      <c r="L77" s="485" t="s">
        <v>1091</v>
      </c>
      <c r="M77" s="485" t="s">
        <v>1094</v>
      </c>
      <c r="N77" s="487"/>
      <c r="O77" s="488">
        <v>192</v>
      </c>
      <c r="P77" s="572">
        <f>I77*3+J77</f>
        <v>13</v>
      </c>
      <c r="Q77" s="482">
        <v>2</v>
      </c>
    </row>
    <row r="78" spans="2:17" ht="15">
      <c r="B78" s="582">
        <v>3</v>
      </c>
      <c r="C78" s="591" t="s">
        <v>150</v>
      </c>
      <c r="D78" s="583" t="s">
        <v>1086</v>
      </c>
      <c r="E78" s="583" t="s">
        <v>1082</v>
      </c>
      <c r="F78" s="453"/>
      <c r="G78" s="583" t="s">
        <v>1077</v>
      </c>
      <c r="H78" s="584">
        <v>6</v>
      </c>
      <c r="I78" s="585">
        <v>2</v>
      </c>
      <c r="J78" s="585"/>
      <c r="K78" s="585">
        <v>4</v>
      </c>
      <c r="L78" s="583" t="s">
        <v>1092</v>
      </c>
      <c r="M78" s="583" t="s">
        <v>730</v>
      </c>
      <c r="N78" s="585"/>
      <c r="O78" s="586">
        <v>187</v>
      </c>
      <c r="P78" s="587">
        <f>I78*3+J78</f>
        <v>6</v>
      </c>
      <c r="Q78" s="588">
        <v>3</v>
      </c>
    </row>
    <row r="79" spans="2:17" ht="15.75" thickBot="1">
      <c r="B79" s="462">
        <v>4</v>
      </c>
      <c r="C79" s="550" t="s">
        <v>496</v>
      </c>
      <c r="D79" s="464" t="s">
        <v>1084</v>
      </c>
      <c r="E79" s="464" t="s">
        <v>1088</v>
      </c>
      <c r="F79" s="464" t="s">
        <v>1078</v>
      </c>
      <c r="G79" s="465"/>
      <c r="H79" s="466">
        <v>6</v>
      </c>
      <c r="I79" s="467"/>
      <c r="J79" s="467"/>
      <c r="K79" s="467">
        <v>6</v>
      </c>
      <c r="L79" s="468" t="s">
        <v>1093</v>
      </c>
      <c r="M79" s="468" t="s">
        <v>1095</v>
      </c>
      <c r="N79" s="467"/>
      <c r="O79" s="469">
        <v>134</v>
      </c>
      <c r="P79" s="573">
        <f>I79*3+J79</f>
        <v>0</v>
      </c>
      <c r="Q79" s="574">
        <v>4</v>
      </c>
    </row>
  </sheetData>
  <sheetProtection/>
  <mergeCells count="2">
    <mergeCell ref="E2:F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6"/>
  <sheetViews>
    <sheetView zoomScale="85" zoomScaleNormal="85" zoomScalePageLayoutView="0" workbookViewId="0" topLeftCell="A104">
      <selection activeCell="AI91" sqref="AI91"/>
    </sheetView>
  </sheetViews>
  <sheetFormatPr defaultColWidth="9.140625" defaultRowHeight="15"/>
  <cols>
    <col min="1" max="1" width="2.57421875" style="168" customWidth="1"/>
    <col min="2" max="2" width="6.140625" style="166" customWidth="1"/>
    <col min="3" max="3" width="32.8515625" style="166" customWidth="1"/>
    <col min="4" max="11" width="10.28125" style="166" customWidth="1"/>
    <col min="12" max="12" width="10.28125" style="203" customWidth="1"/>
    <col min="13" max="13" width="10.28125" style="166" customWidth="1"/>
    <col min="14" max="14" width="9.7109375" style="166" customWidth="1"/>
    <col min="15" max="16" width="10.28125" style="166" customWidth="1"/>
    <col min="17" max="17" width="10.28125" style="203" customWidth="1"/>
    <col min="18" max="27" width="10.28125" style="166" customWidth="1"/>
    <col min="28" max="31" width="9.140625" style="166" customWidth="1"/>
    <col min="32" max="16384" width="9.140625" style="166" customWidth="1"/>
  </cols>
  <sheetData>
    <row r="1" ht="15" customHeight="1">
      <c r="C1" s="3" t="s">
        <v>699</v>
      </c>
    </row>
    <row r="2" spans="3:9" ht="15" customHeight="1">
      <c r="C2" s="2" t="s">
        <v>62</v>
      </c>
      <c r="D2" s="1" t="s">
        <v>63</v>
      </c>
      <c r="E2" s="661">
        <v>41656</v>
      </c>
      <c r="F2" s="662"/>
      <c r="G2" s="1" t="s">
        <v>64</v>
      </c>
      <c r="H2" s="661"/>
      <c r="I2" s="662"/>
    </row>
    <row r="3" spans="3:11" ht="15.75">
      <c r="C3" s="5" t="s">
        <v>65</v>
      </c>
      <c r="D3" s="7"/>
      <c r="E3" s="5"/>
      <c r="F3" s="5"/>
      <c r="G3" s="5"/>
      <c r="H3" s="5"/>
      <c r="I3" s="5"/>
      <c r="J3" s="6" t="s">
        <v>67</v>
      </c>
      <c r="K3" s="7">
        <v>21</v>
      </c>
    </row>
    <row r="4" spans="3:10" ht="19.5" thickBot="1">
      <c r="C4" s="202" t="s">
        <v>698</v>
      </c>
      <c r="J4" s="4"/>
    </row>
    <row r="5" spans="1:19" ht="15.75" thickBot="1">
      <c r="A5" s="169"/>
      <c r="B5" s="76" t="s">
        <v>0</v>
      </c>
      <c r="C5" s="78"/>
      <c r="D5" s="78">
        <v>1</v>
      </c>
      <c r="E5" s="78">
        <v>2</v>
      </c>
      <c r="F5" s="78" t="s">
        <v>735</v>
      </c>
      <c r="G5" s="78" t="s">
        <v>736</v>
      </c>
      <c r="H5" s="180" t="s">
        <v>2</v>
      </c>
      <c r="I5" s="78" t="s">
        <v>3</v>
      </c>
      <c r="J5" s="78" t="s">
        <v>4</v>
      </c>
      <c r="K5" s="78" t="s">
        <v>5</v>
      </c>
      <c r="L5" s="207" t="s">
        <v>300</v>
      </c>
      <c r="M5" s="78" t="s">
        <v>8</v>
      </c>
      <c r="N5" s="78" t="s">
        <v>307</v>
      </c>
      <c r="O5" s="78" t="s">
        <v>301</v>
      </c>
      <c r="P5" s="77" t="s">
        <v>9</v>
      </c>
      <c r="Q5" s="204" t="s">
        <v>302</v>
      </c>
      <c r="S5" s="446"/>
    </row>
    <row r="6" spans="1:19" ht="15" customHeight="1">
      <c r="A6" s="668"/>
      <c r="B6" s="224">
        <v>1</v>
      </c>
      <c r="C6" s="225" t="s">
        <v>494</v>
      </c>
      <c r="D6" s="191"/>
      <c r="E6" s="217" t="s">
        <v>711</v>
      </c>
      <c r="F6" s="217"/>
      <c r="G6" s="217"/>
      <c r="H6" s="439">
        <v>2</v>
      </c>
      <c r="I6" s="440"/>
      <c r="J6" s="440">
        <v>1</v>
      </c>
      <c r="K6" s="440">
        <v>1</v>
      </c>
      <c r="L6" s="217" t="s">
        <v>713</v>
      </c>
      <c r="M6" s="217" t="s">
        <v>310</v>
      </c>
      <c r="N6" s="440"/>
      <c r="O6" s="441">
        <v>55</v>
      </c>
      <c r="P6" s="442">
        <f>I6*2+J6</f>
        <v>1</v>
      </c>
      <c r="Q6" s="514"/>
      <c r="S6" s="446"/>
    </row>
    <row r="7" spans="1:19" ht="15" customHeight="1" thickBot="1">
      <c r="A7" s="668"/>
      <c r="B7" s="495">
        <v>1</v>
      </c>
      <c r="C7" s="496" t="s">
        <v>27</v>
      </c>
      <c r="D7" s="497" t="s">
        <v>712</v>
      </c>
      <c r="E7" s="176"/>
      <c r="F7" s="497"/>
      <c r="G7" s="497"/>
      <c r="H7" s="494">
        <v>2</v>
      </c>
      <c r="I7" s="498">
        <v>1</v>
      </c>
      <c r="J7" s="498">
        <v>1</v>
      </c>
      <c r="K7" s="498"/>
      <c r="L7" s="497" t="s">
        <v>714</v>
      </c>
      <c r="M7" s="497" t="s">
        <v>715</v>
      </c>
      <c r="N7" s="498"/>
      <c r="O7" s="499">
        <v>62</v>
      </c>
      <c r="P7" s="500">
        <f>I7*2+J7</f>
        <v>3</v>
      </c>
      <c r="Q7" s="515">
        <v>20</v>
      </c>
      <c r="S7" s="446"/>
    </row>
    <row r="8" spans="1:19" ht="15" customHeight="1">
      <c r="A8" s="668"/>
      <c r="B8" s="189">
        <v>2</v>
      </c>
      <c r="C8" s="190" t="s">
        <v>40</v>
      </c>
      <c r="D8" s="191"/>
      <c r="E8" s="194" t="s">
        <v>716</v>
      </c>
      <c r="F8" s="194"/>
      <c r="G8" s="194"/>
      <c r="H8" s="192">
        <v>2</v>
      </c>
      <c r="I8" s="193">
        <v>1</v>
      </c>
      <c r="J8" s="193">
        <v>1</v>
      </c>
      <c r="K8" s="193"/>
      <c r="L8" s="194" t="s">
        <v>718</v>
      </c>
      <c r="M8" s="194" t="s">
        <v>720</v>
      </c>
      <c r="N8" s="193"/>
      <c r="O8" s="195">
        <v>56</v>
      </c>
      <c r="P8" s="196">
        <f aca="true" t="shared" si="0" ref="P8:P43">I8*2+J8</f>
        <v>3</v>
      </c>
      <c r="Q8" s="516">
        <v>20</v>
      </c>
      <c r="S8" s="446"/>
    </row>
    <row r="9" spans="1:19" ht="15.75" customHeight="1" thickBot="1">
      <c r="A9" s="668"/>
      <c r="B9" s="220">
        <v>2</v>
      </c>
      <c r="C9" s="221" t="s">
        <v>500</v>
      </c>
      <c r="D9" s="200" t="s">
        <v>717</v>
      </c>
      <c r="E9" s="176"/>
      <c r="F9" s="200"/>
      <c r="G9" s="200"/>
      <c r="H9" s="177">
        <v>2</v>
      </c>
      <c r="I9" s="443"/>
      <c r="J9" s="443">
        <v>1</v>
      </c>
      <c r="K9" s="443">
        <v>1</v>
      </c>
      <c r="L9" s="200" t="s">
        <v>719</v>
      </c>
      <c r="M9" s="200" t="s">
        <v>308</v>
      </c>
      <c r="N9" s="443"/>
      <c r="O9" s="444">
        <v>56</v>
      </c>
      <c r="P9" s="201">
        <f t="shared" si="0"/>
        <v>1</v>
      </c>
      <c r="Q9" s="517"/>
      <c r="S9" s="446"/>
    </row>
    <row r="10" spans="1:19" ht="15">
      <c r="A10" s="170"/>
      <c r="B10" s="224">
        <v>3</v>
      </c>
      <c r="C10" s="225" t="s">
        <v>503</v>
      </c>
      <c r="D10" s="191"/>
      <c r="E10" s="217"/>
      <c r="F10" s="217"/>
      <c r="G10" s="217"/>
      <c r="H10" s="439">
        <v>2</v>
      </c>
      <c r="I10" s="440"/>
      <c r="J10" s="440"/>
      <c r="K10" s="440"/>
      <c r="L10" s="217" t="s">
        <v>192</v>
      </c>
      <c r="M10" s="217"/>
      <c r="N10" s="440">
        <v>2</v>
      </c>
      <c r="O10" s="441"/>
      <c r="P10" s="442">
        <f t="shared" si="0"/>
        <v>0</v>
      </c>
      <c r="Q10" s="514">
        <v>39</v>
      </c>
      <c r="S10" s="446" t="s">
        <v>710</v>
      </c>
    </row>
    <row r="11" spans="1:19" ht="15.75" thickBot="1">
      <c r="A11" s="170"/>
      <c r="B11" s="495">
        <v>3</v>
      </c>
      <c r="C11" s="496" t="s">
        <v>497</v>
      </c>
      <c r="D11" s="497"/>
      <c r="E11" s="176"/>
      <c r="F11" s="497"/>
      <c r="G11" s="497"/>
      <c r="H11" s="494">
        <v>2</v>
      </c>
      <c r="I11" s="498">
        <v>2</v>
      </c>
      <c r="J11" s="498"/>
      <c r="K11" s="498"/>
      <c r="L11" s="497" t="s">
        <v>191</v>
      </c>
      <c r="M11" s="497"/>
      <c r="N11" s="498"/>
      <c r="O11" s="499">
        <v>36</v>
      </c>
      <c r="P11" s="500">
        <f t="shared" si="0"/>
        <v>4</v>
      </c>
      <c r="Q11" s="515">
        <v>20</v>
      </c>
      <c r="S11" s="446"/>
    </row>
    <row r="12" spans="1:19" ht="15" customHeight="1">
      <c r="A12" s="668"/>
      <c r="B12" s="189">
        <v>4</v>
      </c>
      <c r="C12" s="190" t="s">
        <v>33</v>
      </c>
      <c r="D12" s="191"/>
      <c r="E12" s="194" t="s">
        <v>721</v>
      </c>
      <c r="F12" s="194"/>
      <c r="G12" s="194"/>
      <c r="H12" s="192">
        <v>2</v>
      </c>
      <c r="I12" s="193">
        <v>1</v>
      </c>
      <c r="J12" s="193">
        <v>1</v>
      </c>
      <c r="K12" s="193"/>
      <c r="L12" s="194" t="s">
        <v>723</v>
      </c>
      <c r="M12" s="194" t="s">
        <v>725</v>
      </c>
      <c r="N12" s="193"/>
      <c r="O12" s="195">
        <v>59</v>
      </c>
      <c r="P12" s="196">
        <f t="shared" si="0"/>
        <v>3</v>
      </c>
      <c r="Q12" s="516">
        <v>20</v>
      </c>
      <c r="S12" s="446"/>
    </row>
    <row r="13" spans="1:19" ht="15" customHeight="1" thickBot="1">
      <c r="A13" s="668"/>
      <c r="B13" s="220">
        <v>4</v>
      </c>
      <c r="C13" s="221" t="s">
        <v>156</v>
      </c>
      <c r="D13" s="200" t="s">
        <v>722</v>
      </c>
      <c r="E13" s="176"/>
      <c r="F13" s="200"/>
      <c r="G13" s="200"/>
      <c r="H13" s="177">
        <v>2</v>
      </c>
      <c r="I13" s="443"/>
      <c r="J13" s="443">
        <v>1</v>
      </c>
      <c r="K13" s="443">
        <v>1</v>
      </c>
      <c r="L13" s="200" t="s">
        <v>724</v>
      </c>
      <c r="M13" s="200" t="s">
        <v>314</v>
      </c>
      <c r="N13" s="443"/>
      <c r="O13" s="444">
        <v>51</v>
      </c>
      <c r="P13" s="201">
        <f t="shared" si="0"/>
        <v>1</v>
      </c>
      <c r="Q13" s="517"/>
      <c r="S13" s="446"/>
    </row>
    <row r="14" spans="1:19" ht="15" customHeight="1">
      <c r="A14" s="668"/>
      <c r="B14" s="189">
        <v>5</v>
      </c>
      <c r="C14" s="190" t="s">
        <v>509</v>
      </c>
      <c r="D14" s="191"/>
      <c r="E14" s="194" t="s">
        <v>726</v>
      </c>
      <c r="F14" s="194"/>
      <c r="G14" s="194"/>
      <c r="H14" s="192">
        <v>2</v>
      </c>
      <c r="I14" s="193">
        <v>2</v>
      </c>
      <c r="J14" s="193"/>
      <c r="K14" s="193"/>
      <c r="L14" s="194" t="s">
        <v>728</v>
      </c>
      <c r="M14" s="194" t="s">
        <v>730</v>
      </c>
      <c r="N14" s="193"/>
      <c r="O14" s="195">
        <v>54</v>
      </c>
      <c r="P14" s="196">
        <f t="shared" si="0"/>
        <v>4</v>
      </c>
      <c r="Q14" s="516">
        <v>20</v>
      </c>
      <c r="S14" s="446"/>
    </row>
    <row r="15" spans="1:19" ht="15.75" customHeight="1" thickBot="1">
      <c r="A15" s="668"/>
      <c r="B15" s="220">
        <v>5</v>
      </c>
      <c r="C15" s="221" t="s">
        <v>153</v>
      </c>
      <c r="D15" s="200" t="s">
        <v>727</v>
      </c>
      <c r="E15" s="176"/>
      <c r="F15" s="200"/>
      <c r="G15" s="200"/>
      <c r="H15" s="177">
        <v>2</v>
      </c>
      <c r="I15" s="443"/>
      <c r="J15" s="443"/>
      <c r="K15" s="443">
        <v>2</v>
      </c>
      <c r="L15" s="200" t="s">
        <v>729</v>
      </c>
      <c r="M15" s="200" t="s">
        <v>312</v>
      </c>
      <c r="N15" s="443"/>
      <c r="O15" s="444">
        <v>47</v>
      </c>
      <c r="P15" s="201">
        <f t="shared" si="0"/>
        <v>0</v>
      </c>
      <c r="Q15" s="517"/>
      <c r="S15" s="446"/>
    </row>
    <row r="16" spans="1:21" ht="15.75" customHeight="1">
      <c r="A16" s="668"/>
      <c r="B16" s="189">
        <v>6</v>
      </c>
      <c r="C16" s="190" t="s">
        <v>22</v>
      </c>
      <c r="D16" s="191"/>
      <c r="E16" s="194" t="s">
        <v>731</v>
      </c>
      <c r="F16" s="194"/>
      <c r="G16" s="194"/>
      <c r="H16" s="192">
        <v>2</v>
      </c>
      <c r="I16" s="193">
        <v>1</v>
      </c>
      <c r="J16" s="193">
        <v>1</v>
      </c>
      <c r="K16" s="193"/>
      <c r="L16" s="194" t="s">
        <v>728</v>
      </c>
      <c r="M16" s="194" t="s">
        <v>730</v>
      </c>
      <c r="N16" s="193"/>
      <c r="O16" s="195">
        <v>60</v>
      </c>
      <c r="P16" s="196">
        <f t="shared" si="0"/>
        <v>3</v>
      </c>
      <c r="Q16" s="516">
        <v>20</v>
      </c>
      <c r="S16" s="446"/>
      <c r="U16" s="438"/>
    </row>
    <row r="17" spans="1:21" ht="15" customHeight="1" thickBot="1">
      <c r="A17" s="668"/>
      <c r="B17" s="220">
        <v>6</v>
      </c>
      <c r="C17" s="221" t="s">
        <v>285</v>
      </c>
      <c r="D17" s="200" t="s">
        <v>732</v>
      </c>
      <c r="E17" s="176"/>
      <c r="F17" s="200"/>
      <c r="G17" s="200"/>
      <c r="H17" s="177">
        <v>2</v>
      </c>
      <c r="I17" s="443"/>
      <c r="J17" s="443">
        <v>1</v>
      </c>
      <c r="K17" s="443">
        <v>1</v>
      </c>
      <c r="L17" s="200" t="s">
        <v>729</v>
      </c>
      <c r="M17" s="200" t="s">
        <v>312</v>
      </c>
      <c r="N17" s="443"/>
      <c r="O17" s="444">
        <v>57</v>
      </c>
      <c r="P17" s="201">
        <f t="shared" si="0"/>
        <v>1</v>
      </c>
      <c r="Q17" s="517">
        <v>38</v>
      </c>
      <c r="S17" s="446"/>
      <c r="U17" s="438"/>
    </row>
    <row r="18" spans="1:21" ht="15" customHeight="1">
      <c r="A18" s="668"/>
      <c r="B18" s="224">
        <v>7</v>
      </c>
      <c r="C18" s="225" t="s">
        <v>493</v>
      </c>
      <c r="D18" s="191"/>
      <c r="E18" s="217" t="s">
        <v>733</v>
      </c>
      <c r="F18" s="217"/>
      <c r="G18" s="217"/>
      <c r="H18" s="439">
        <v>2</v>
      </c>
      <c r="I18" s="440">
        <v>1</v>
      </c>
      <c r="J18" s="440"/>
      <c r="K18" s="440">
        <v>1</v>
      </c>
      <c r="L18" s="217" t="s">
        <v>701</v>
      </c>
      <c r="M18" s="217"/>
      <c r="N18" s="440"/>
      <c r="O18" s="441">
        <v>60</v>
      </c>
      <c r="P18" s="442">
        <f t="shared" si="0"/>
        <v>2</v>
      </c>
      <c r="Q18" s="514"/>
      <c r="S18" s="446"/>
      <c r="U18" s="438"/>
    </row>
    <row r="19" spans="1:21" ht="15" customHeight="1" thickBot="1">
      <c r="A19" s="668"/>
      <c r="B19" s="495">
        <v>7</v>
      </c>
      <c r="C19" s="496" t="s">
        <v>561</v>
      </c>
      <c r="D19" s="497" t="s">
        <v>734</v>
      </c>
      <c r="E19" s="176"/>
      <c r="F19" s="497" t="s">
        <v>168</v>
      </c>
      <c r="G19" s="497"/>
      <c r="H19" s="494">
        <v>2</v>
      </c>
      <c r="I19" s="498">
        <v>1</v>
      </c>
      <c r="J19" s="498"/>
      <c r="K19" s="498">
        <v>1</v>
      </c>
      <c r="L19" s="497" t="s">
        <v>701</v>
      </c>
      <c r="M19" s="497"/>
      <c r="N19" s="498"/>
      <c r="O19" s="499">
        <v>62</v>
      </c>
      <c r="P19" s="500">
        <f t="shared" si="0"/>
        <v>2</v>
      </c>
      <c r="Q19" s="515">
        <v>20</v>
      </c>
      <c r="S19" s="446"/>
      <c r="U19" s="438"/>
    </row>
    <row r="20" spans="1:21" ht="15.75" customHeight="1">
      <c r="A20" s="668"/>
      <c r="B20" s="189">
        <v>8</v>
      </c>
      <c r="C20" s="190" t="s">
        <v>562</v>
      </c>
      <c r="D20" s="191"/>
      <c r="E20" s="194" t="s">
        <v>737</v>
      </c>
      <c r="F20" s="194"/>
      <c r="G20" s="194"/>
      <c r="H20" s="192">
        <v>2</v>
      </c>
      <c r="I20" s="193">
        <v>1</v>
      </c>
      <c r="J20" s="193"/>
      <c r="K20" s="193">
        <v>1</v>
      </c>
      <c r="L20" s="194" t="s">
        <v>739</v>
      </c>
      <c r="M20" s="194" t="s">
        <v>720</v>
      </c>
      <c r="N20" s="193"/>
      <c r="O20" s="195">
        <v>52</v>
      </c>
      <c r="P20" s="196">
        <f t="shared" si="0"/>
        <v>2</v>
      </c>
      <c r="Q20" s="516">
        <v>20</v>
      </c>
      <c r="S20" s="446"/>
      <c r="U20" s="438"/>
    </row>
    <row r="21" spans="1:21" ht="15.75" thickBot="1">
      <c r="A21" s="170"/>
      <c r="B21" s="220">
        <v>8</v>
      </c>
      <c r="C21" s="221" t="s">
        <v>279</v>
      </c>
      <c r="D21" s="200" t="s">
        <v>738</v>
      </c>
      <c r="E21" s="176"/>
      <c r="F21" s="200"/>
      <c r="G21" s="200"/>
      <c r="H21" s="177">
        <v>2</v>
      </c>
      <c r="I21" s="443">
        <v>1</v>
      </c>
      <c r="J21" s="443"/>
      <c r="K21" s="443">
        <v>1</v>
      </c>
      <c r="L21" s="200" t="s">
        <v>740</v>
      </c>
      <c r="M21" s="200" t="s">
        <v>308</v>
      </c>
      <c r="N21" s="443"/>
      <c r="O21" s="444">
        <v>54</v>
      </c>
      <c r="P21" s="201">
        <f t="shared" si="0"/>
        <v>2</v>
      </c>
      <c r="Q21" s="517"/>
      <c r="S21" s="446"/>
      <c r="U21" s="438"/>
    </row>
    <row r="22" spans="1:21" ht="15">
      <c r="A22" s="170"/>
      <c r="B22" s="189">
        <v>9</v>
      </c>
      <c r="C22" s="190" t="s">
        <v>495</v>
      </c>
      <c r="D22" s="191"/>
      <c r="E22" s="194" t="s">
        <v>741</v>
      </c>
      <c r="F22" s="194"/>
      <c r="G22" s="194"/>
      <c r="H22" s="192">
        <v>2</v>
      </c>
      <c r="I22" s="193">
        <v>2</v>
      </c>
      <c r="J22" s="193"/>
      <c r="K22" s="193"/>
      <c r="L22" s="194" t="s">
        <v>743</v>
      </c>
      <c r="M22" s="194" t="s">
        <v>715</v>
      </c>
      <c r="N22" s="193"/>
      <c r="O22" s="195">
        <v>58</v>
      </c>
      <c r="P22" s="196">
        <f t="shared" si="0"/>
        <v>4</v>
      </c>
      <c r="Q22" s="516">
        <v>20</v>
      </c>
      <c r="S22" s="446"/>
      <c r="U22" s="438"/>
    </row>
    <row r="23" spans="1:21" ht="15" customHeight="1" thickBot="1">
      <c r="A23" s="668"/>
      <c r="B23" s="220">
        <v>9</v>
      </c>
      <c r="C23" s="221" t="s">
        <v>506</v>
      </c>
      <c r="D23" s="200" t="s">
        <v>742</v>
      </c>
      <c r="E23" s="176"/>
      <c r="F23" s="200"/>
      <c r="G23" s="200"/>
      <c r="H23" s="177">
        <v>2</v>
      </c>
      <c r="I23" s="443"/>
      <c r="J23" s="443"/>
      <c r="K23" s="443">
        <v>2</v>
      </c>
      <c r="L23" s="200" t="s">
        <v>744</v>
      </c>
      <c r="M23" s="200" t="s">
        <v>310</v>
      </c>
      <c r="N23" s="443"/>
      <c r="O23" s="444">
        <v>50</v>
      </c>
      <c r="P23" s="201">
        <f t="shared" si="0"/>
        <v>0</v>
      </c>
      <c r="Q23" s="517"/>
      <c r="S23" s="446"/>
      <c r="U23" s="438"/>
    </row>
    <row r="24" spans="1:19" ht="15" customHeight="1">
      <c r="A24" s="668"/>
      <c r="B24" s="189">
        <v>10</v>
      </c>
      <c r="C24" s="190" t="s">
        <v>60</v>
      </c>
      <c r="D24" s="191"/>
      <c r="E24" s="194" t="s">
        <v>745</v>
      </c>
      <c r="F24" s="194"/>
      <c r="G24" s="194"/>
      <c r="H24" s="192">
        <v>2</v>
      </c>
      <c r="I24" s="193">
        <v>2</v>
      </c>
      <c r="J24" s="193"/>
      <c r="K24" s="193"/>
      <c r="L24" s="194" t="s">
        <v>728</v>
      </c>
      <c r="M24" s="194" t="s">
        <v>730</v>
      </c>
      <c r="N24" s="193"/>
      <c r="O24" s="195">
        <v>58</v>
      </c>
      <c r="P24" s="196">
        <f t="shared" si="0"/>
        <v>4</v>
      </c>
      <c r="Q24" s="516">
        <v>20</v>
      </c>
      <c r="S24" s="446"/>
    </row>
    <row r="25" spans="1:19" ht="15" customHeight="1" thickBot="1">
      <c r="A25" s="668"/>
      <c r="B25" s="220">
        <v>10</v>
      </c>
      <c r="C25" s="221" t="s">
        <v>505</v>
      </c>
      <c r="D25" s="200" t="s">
        <v>746</v>
      </c>
      <c r="E25" s="176"/>
      <c r="F25" s="200"/>
      <c r="G25" s="200"/>
      <c r="H25" s="177">
        <v>2</v>
      </c>
      <c r="I25" s="443"/>
      <c r="J25" s="443"/>
      <c r="K25" s="443">
        <v>2</v>
      </c>
      <c r="L25" s="200" t="s">
        <v>729</v>
      </c>
      <c r="M25" s="200" t="s">
        <v>312</v>
      </c>
      <c r="N25" s="443"/>
      <c r="O25" s="444">
        <v>54</v>
      </c>
      <c r="P25" s="201">
        <f t="shared" si="0"/>
        <v>0</v>
      </c>
      <c r="Q25" s="517"/>
      <c r="S25" s="446"/>
    </row>
    <row r="26" spans="1:19" ht="15.75" customHeight="1">
      <c r="A26" s="668"/>
      <c r="B26" s="189">
        <v>11</v>
      </c>
      <c r="C26" s="190" t="s">
        <v>146</v>
      </c>
      <c r="D26" s="191"/>
      <c r="E26" s="194" t="s">
        <v>747</v>
      </c>
      <c r="F26" s="194"/>
      <c r="G26" s="194"/>
      <c r="H26" s="192">
        <v>2</v>
      </c>
      <c r="I26" s="193">
        <v>1</v>
      </c>
      <c r="J26" s="193"/>
      <c r="K26" s="193">
        <v>1</v>
      </c>
      <c r="L26" s="194" t="s">
        <v>739</v>
      </c>
      <c r="M26" s="194" t="s">
        <v>720</v>
      </c>
      <c r="N26" s="193"/>
      <c r="O26" s="195">
        <v>60</v>
      </c>
      <c r="P26" s="196">
        <f t="shared" si="0"/>
        <v>2</v>
      </c>
      <c r="Q26" s="516">
        <v>20</v>
      </c>
      <c r="S26" s="446"/>
    </row>
    <row r="27" spans="1:19" ht="15.75" customHeight="1" thickBot="1">
      <c r="A27" s="668"/>
      <c r="B27" s="220">
        <v>11</v>
      </c>
      <c r="C27" s="221" t="s">
        <v>496</v>
      </c>
      <c r="D27" s="200" t="s">
        <v>748</v>
      </c>
      <c r="E27" s="176"/>
      <c r="F27" s="200"/>
      <c r="G27" s="200"/>
      <c r="H27" s="177">
        <v>2</v>
      </c>
      <c r="I27" s="443">
        <v>1</v>
      </c>
      <c r="J27" s="443"/>
      <c r="K27" s="443">
        <v>1</v>
      </c>
      <c r="L27" s="200" t="s">
        <v>740</v>
      </c>
      <c r="M27" s="200" t="s">
        <v>308</v>
      </c>
      <c r="N27" s="443"/>
      <c r="O27" s="444">
        <v>56</v>
      </c>
      <c r="P27" s="201">
        <f t="shared" si="0"/>
        <v>2</v>
      </c>
      <c r="Q27" s="517"/>
      <c r="S27" s="446"/>
    </row>
    <row r="28" spans="1:19" ht="15" customHeight="1">
      <c r="A28" s="668"/>
      <c r="B28" s="189">
        <v>12</v>
      </c>
      <c r="C28" s="190" t="s">
        <v>155</v>
      </c>
      <c r="D28" s="191"/>
      <c r="E28" s="194" t="s">
        <v>750</v>
      </c>
      <c r="F28" s="194"/>
      <c r="G28" s="194"/>
      <c r="H28" s="192">
        <v>2</v>
      </c>
      <c r="I28" s="193">
        <v>2</v>
      </c>
      <c r="J28" s="193"/>
      <c r="K28" s="193"/>
      <c r="L28" s="194" t="s">
        <v>728</v>
      </c>
      <c r="M28" s="194" t="s">
        <v>730</v>
      </c>
      <c r="N28" s="193"/>
      <c r="O28" s="195">
        <v>57</v>
      </c>
      <c r="P28" s="196">
        <f t="shared" si="0"/>
        <v>4</v>
      </c>
      <c r="Q28" s="516">
        <v>20</v>
      </c>
      <c r="S28" s="446"/>
    </row>
    <row r="29" spans="1:19" ht="15" customHeight="1" thickBot="1">
      <c r="A29" s="668"/>
      <c r="B29" s="220">
        <v>12</v>
      </c>
      <c r="C29" s="221" t="s">
        <v>157</v>
      </c>
      <c r="D29" s="200" t="s">
        <v>751</v>
      </c>
      <c r="E29" s="176"/>
      <c r="F29" s="200"/>
      <c r="G29" s="200"/>
      <c r="H29" s="177">
        <v>2</v>
      </c>
      <c r="I29" s="443"/>
      <c r="J29" s="443"/>
      <c r="K29" s="443">
        <v>2</v>
      </c>
      <c r="L29" s="200" t="s">
        <v>729</v>
      </c>
      <c r="M29" s="200" t="s">
        <v>312</v>
      </c>
      <c r="N29" s="443"/>
      <c r="O29" s="444">
        <v>51</v>
      </c>
      <c r="P29" s="201">
        <f t="shared" si="0"/>
        <v>0</v>
      </c>
      <c r="Q29" s="517"/>
      <c r="S29" s="446"/>
    </row>
    <row r="30" spans="1:19" ht="15" customHeight="1">
      <c r="A30" s="668"/>
      <c r="B30" s="224">
        <v>13</v>
      </c>
      <c r="C30" s="225" t="s">
        <v>38</v>
      </c>
      <c r="D30" s="191"/>
      <c r="E30" s="217" t="s">
        <v>752</v>
      </c>
      <c r="F30" s="217"/>
      <c r="G30" s="217"/>
      <c r="H30" s="439">
        <v>2</v>
      </c>
      <c r="I30" s="440"/>
      <c r="J30" s="440"/>
      <c r="K30" s="440">
        <v>1</v>
      </c>
      <c r="L30" s="217" t="s">
        <v>754</v>
      </c>
      <c r="M30" s="217" t="s">
        <v>313</v>
      </c>
      <c r="N30" s="440"/>
      <c r="O30" s="441">
        <v>55</v>
      </c>
      <c r="P30" s="442">
        <f t="shared" si="0"/>
        <v>0</v>
      </c>
      <c r="Q30" s="514"/>
      <c r="S30" s="446"/>
    </row>
    <row r="31" spans="1:19" ht="15.75" customHeight="1" thickBot="1">
      <c r="A31" s="668"/>
      <c r="B31" s="495">
        <v>13</v>
      </c>
      <c r="C31" s="496" t="s">
        <v>700</v>
      </c>
      <c r="D31" s="497" t="s">
        <v>753</v>
      </c>
      <c r="E31" s="176"/>
      <c r="F31" s="497"/>
      <c r="G31" s="497"/>
      <c r="H31" s="494">
        <v>2</v>
      </c>
      <c r="I31" s="498">
        <v>2</v>
      </c>
      <c r="J31" s="498"/>
      <c r="K31" s="498"/>
      <c r="L31" s="497" t="s">
        <v>755</v>
      </c>
      <c r="M31" s="497" t="s">
        <v>756</v>
      </c>
      <c r="N31" s="498"/>
      <c r="O31" s="499">
        <v>64</v>
      </c>
      <c r="P31" s="500">
        <f t="shared" si="0"/>
        <v>4</v>
      </c>
      <c r="Q31" s="515">
        <v>20</v>
      </c>
      <c r="S31" s="446"/>
    </row>
    <row r="32" spans="1:19" ht="15">
      <c r="A32" s="170"/>
      <c r="B32" s="189">
        <v>14</v>
      </c>
      <c r="C32" s="190" t="s">
        <v>150</v>
      </c>
      <c r="D32" s="191"/>
      <c r="E32" s="194" t="s">
        <v>757</v>
      </c>
      <c r="F32" s="194" t="s">
        <v>760</v>
      </c>
      <c r="G32" s="194"/>
      <c r="H32" s="192">
        <v>2</v>
      </c>
      <c r="I32" s="193">
        <v>1</v>
      </c>
      <c r="J32" s="193"/>
      <c r="K32" s="193">
        <v>1</v>
      </c>
      <c r="L32" s="194" t="s">
        <v>759</v>
      </c>
      <c r="M32" s="194"/>
      <c r="N32" s="193"/>
      <c r="O32" s="195">
        <v>60</v>
      </c>
      <c r="P32" s="196">
        <f t="shared" si="0"/>
        <v>2</v>
      </c>
      <c r="Q32" s="516">
        <v>20</v>
      </c>
      <c r="S32" s="446"/>
    </row>
    <row r="33" spans="1:19" ht="15.75" thickBot="1">
      <c r="A33" s="170"/>
      <c r="B33" s="220">
        <v>14</v>
      </c>
      <c r="C33" s="221" t="s">
        <v>55</v>
      </c>
      <c r="D33" s="200" t="s">
        <v>758</v>
      </c>
      <c r="E33" s="176"/>
      <c r="F33" s="200"/>
      <c r="G33" s="200"/>
      <c r="H33" s="177">
        <v>2</v>
      </c>
      <c r="I33" s="443">
        <v>1</v>
      </c>
      <c r="J33" s="443"/>
      <c r="K33" s="443">
        <v>1</v>
      </c>
      <c r="L33" s="200" t="s">
        <v>759</v>
      </c>
      <c r="M33" s="200"/>
      <c r="N33" s="443"/>
      <c r="O33" s="444">
        <v>60</v>
      </c>
      <c r="P33" s="201">
        <f t="shared" si="0"/>
        <v>2</v>
      </c>
      <c r="Q33" s="517"/>
      <c r="S33" s="446"/>
    </row>
    <row r="34" spans="1:19" ht="15" customHeight="1">
      <c r="A34" s="668"/>
      <c r="B34" s="224">
        <v>15</v>
      </c>
      <c r="C34" s="225" t="s">
        <v>42</v>
      </c>
      <c r="D34" s="191"/>
      <c r="E34" s="217" t="s">
        <v>761</v>
      </c>
      <c r="F34" s="217"/>
      <c r="G34" s="217"/>
      <c r="H34" s="439">
        <v>2</v>
      </c>
      <c r="I34" s="440">
        <v>1</v>
      </c>
      <c r="J34" s="440"/>
      <c r="K34" s="440">
        <v>1</v>
      </c>
      <c r="L34" s="217" t="s">
        <v>763</v>
      </c>
      <c r="M34" s="217" t="s">
        <v>314</v>
      </c>
      <c r="N34" s="440"/>
      <c r="O34" s="441">
        <v>56</v>
      </c>
      <c r="P34" s="442">
        <f t="shared" si="0"/>
        <v>2</v>
      </c>
      <c r="Q34" s="514"/>
      <c r="S34" s="446"/>
    </row>
    <row r="35" spans="1:19" ht="15" customHeight="1" thickBot="1">
      <c r="A35" s="668"/>
      <c r="B35" s="495">
        <v>15</v>
      </c>
      <c r="C35" s="496" t="s">
        <v>32</v>
      </c>
      <c r="D35" s="497" t="s">
        <v>762</v>
      </c>
      <c r="E35" s="176"/>
      <c r="F35" s="497"/>
      <c r="G35" s="497"/>
      <c r="H35" s="494">
        <v>2</v>
      </c>
      <c r="I35" s="498">
        <v>1</v>
      </c>
      <c r="J35" s="498"/>
      <c r="K35" s="498">
        <v>1</v>
      </c>
      <c r="L35" s="497" t="s">
        <v>764</v>
      </c>
      <c r="M35" s="497" t="s">
        <v>725</v>
      </c>
      <c r="N35" s="498"/>
      <c r="O35" s="499">
        <v>59</v>
      </c>
      <c r="P35" s="500">
        <f t="shared" si="0"/>
        <v>2</v>
      </c>
      <c r="Q35" s="515">
        <v>20</v>
      </c>
      <c r="S35" s="446"/>
    </row>
    <row r="36" spans="1:19" ht="15" customHeight="1">
      <c r="A36" s="668"/>
      <c r="B36" s="224">
        <v>16</v>
      </c>
      <c r="C36" s="225" t="s">
        <v>13</v>
      </c>
      <c r="D36" s="191"/>
      <c r="E36" s="217" t="s">
        <v>765</v>
      </c>
      <c r="F36" s="217"/>
      <c r="G36" s="217"/>
      <c r="H36" s="439">
        <v>2</v>
      </c>
      <c r="I36" s="440"/>
      <c r="J36" s="440">
        <v>1</v>
      </c>
      <c r="K36" s="440">
        <v>1</v>
      </c>
      <c r="L36" s="217" t="s">
        <v>318</v>
      </c>
      <c r="M36" s="217" t="s">
        <v>308</v>
      </c>
      <c r="N36" s="440"/>
      <c r="O36" s="441">
        <v>56</v>
      </c>
      <c r="P36" s="442">
        <f t="shared" si="0"/>
        <v>1</v>
      </c>
      <c r="Q36" s="514"/>
      <c r="S36" s="446"/>
    </row>
    <row r="37" spans="1:19" ht="15.75" customHeight="1" thickBot="1">
      <c r="A37" s="668"/>
      <c r="B37" s="495">
        <v>16</v>
      </c>
      <c r="C37" s="496" t="s">
        <v>154</v>
      </c>
      <c r="D37" s="497" t="s">
        <v>766</v>
      </c>
      <c r="E37" s="176"/>
      <c r="F37" s="497"/>
      <c r="G37" s="497"/>
      <c r="H37" s="494">
        <v>2</v>
      </c>
      <c r="I37" s="498">
        <v>1</v>
      </c>
      <c r="J37" s="498">
        <v>1</v>
      </c>
      <c r="K37" s="498"/>
      <c r="L37" s="497" t="s">
        <v>749</v>
      </c>
      <c r="M37" s="497" t="s">
        <v>720</v>
      </c>
      <c r="N37" s="498"/>
      <c r="O37" s="499">
        <v>58</v>
      </c>
      <c r="P37" s="500">
        <f t="shared" si="0"/>
        <v>3</v>
      </c>
      <c r="Q37" s="515">
        <v>20</v>
      </c>
      <c r="S37" s="446"/>
    </row>
    <row r="38" spans="1:19" ht="15.75" customHeight="1">
      <c r="A38" s="668"/>
      <c r="B38" s="189">
        <v>17</v>
      </c>
      <c r="C38" s="190" t="s">
        <v>498</v>
      </c>
      <c r="D38" s="191"/>
      <c r="E38" s="194" t="s">
        <v>767</v>
      </c>
      <c r="F38" s="194" t="s">
        <v>351</v>
      </c>
      <c r="G38" s="194"/>
      <c r="H38" s="192">
        <v>2</v>
      </c>
      <c r="I38" s="193">
        <v>1</v>
      </c>
      <c r="J38" s="193"/>
      <c r="K38" s="193">
        <v>1</v>
      </c>
      <c r="L38" s="194" t="s">
        <v>327</v>
      </c>
      <c r="M38" s="194"/>
      <c r="N38" s="193"/>
      <c r="O38" s="195">
        <v>57</v>
      </c>
      <c r="P38" s="196">
        <f t="shared" si="0"/>
        <v>2</v>
      </c>
      <c r="Q38" s="516">
        <v>20</v>
      </c>
      <c r="S38" s="446"/>
    </row>
    <row r="39" spans="1:19" ht="15" customHeight="1" thickBot="1">
      <c r="A39" s="668"/>
      <c r="B39" s="220">
        <v>17</v>
      </c>
      <c r="C39" s="221" t="s">
        <v>508</v>
      </c>
      <c r="D39" s="200" t="s">
        <v>768</v>
      </c>
      <c r="E39" s="176"/>
      <c r="F39" s="200"/>
      <c r="G39" s="200"/>
      <c r="H39" s="177">
        <v>2</v>
      </c>
      <c r="I39" s="443">
        <v>1</v>
      </c>
      <c r="J39" s="443"/>
      <c r="K39" s="443">
        <v>1</v>
      </c>
      <c r="L39" s="200" t="s">
        <v>327</v>
      </c>
      <c r="M39" s="200"/>
      <c r="N39" s="443"/>
      <c r="O39" s="444">
        <v>57</v>
      </c>
      <c r="P39" s="201">
        <f t="shared" si="0"/>
        <v>2</v>
      </c>
      <c r="Q39" s="517"/>
      <c r="S39" s="446"/>
    </row>
    <row r="40" spans="1:19" ht="15" customHeight="1">
      <c r="A40" s="668"/>
      <c r="B40" s="224">
        <v>18</v>
      </c>
      <c r="C40" s="225" t="s">
        <v>16</v>
      </c>
      <c r="D40" s="191"/>
      <c r="E40" s="217" t="s">
        <v>769</v>
      </c>
      <c r="F40" s="217"/>
      <c r="G40" s="217"/>
      <c r="H40" s="439">
        <v>2</v>
      </c>
      <c r="I40" s="440"/>
      <c r="J40" s="440">
        <v>1</v>
      </c>
      <c r="K40" s="440">
        <v>1</v>
      </c>
      <c r="L40" s="217" t="s">
        <v>740</v>
      </c>
      <c r="M40" s="217" t="s">
        <v>308</v>
      </c>
      <c r="N40" s="440"/>
      <c r="O40" s="441">
        <v>53</v>
      </c>
      <c r="P40" s="442">
        <f t="shared" si="0"/>
        <v>1</v>
      </c>
      <c r="Q40" s="514"/>
      <c r="S40" s="446"/>
    </row>
    <row r="41" spans="1:19" ht="15" customHeight="1" thickBot="1">
      <c r="A41" s="668"/>
      <c r="B41" s="495">
        <v>18</v>
      </c>
      <c r="C41" s="496" t="s">
        <v>283</v>
      </c>
      <c r="D41" s="497" t="s">
        <v>770</v>
      </c>
      <c r="E41" s="176"/>
      <c r="F41" s="497"/>
      <c r="G41" s="497"/>
      <c r="H41" s="494">
        <v>2</v>
      </c>
      <c r="I41" s="498">
        <v>1</v>
      </c>
      <c r="J41" s="498">
        <v>1</v>
      </c>
      <c r="K41" s="498"/>
      <c r="L41" s="497" t="s">
        <v>739</v>
      </c>
      <c r="M41" s="497" t="s">
        <v>720</v>
      </c>
      <c r="N41" s="498"/>
      <c r="O41" s="499">
        <v>54</v>
      </c>
      <c r="P41" s="500">
        <f t="shared" si="0"/>
        <v>3</v>
      </c>
      <c r="Q41" s="515">
        <v>20</v>
      </c>
      <c r="S41" s="446"/>
    </row>
    <row r="42" spans="1:19" ht="15.75" customHeight="1">
      <c r="A42" s="668"/>
      <c r="B42" s="189">
        <v>19</v>
      </c>
      <c r="C42" s="190" t="s">
        <v>504</v>
      </c>
      <c r="D42" s="191"/>
      <c r="E42" s="194" t="s">
        <v>771</v>
      </c>
      <c r="F42" s="194"/>
      <c r="G42" s="194"/>
      <c r="H42" s="192">
        <v>2</v>
      </c>
      <c r="I42" s="193">
        <v>1</v>
      </c>
      <c r="J42" s="193">
        <v>1</v>
      </c>
      <c r="K42" s="193"/>
      <c r="L42" s="194" t="s">
        <v>728</v>
      </c>
      <c r="M42" s="194" t="s">
        <v>730</v>
      </c>
      <c r="N42" s="193"/>
      <c r="O42" s="195">
        <v>58</v>
      </c>
      <c r="P42" s="196">
        <f t="shared" si="0"/>
        <v>3</v>
      </c>
      <c r="Q42" s="516">
        <v>20</v>
      </c>
      <c r="S42" s="446"/>
    </row>
    <row r="43" spans="2:19" ht="15.75" thickBot="1">
      <c r="B43" s="220">
        <v>19</v>
      </c>
      <c r="C43" s="221" t="s">
        <v>284</v>
      </c>
      <c r="D43" s="200" t="s">
        <v>772</v>
      </c>
      <c r="E43" s="176"/>
      <c r="F43" s="200"/>
      <c r="G43" s="200"/>
      <c r="H43" s="177">
        <v>2</v>
      </c>
      <c r="I43" s="443"/>
      <c r="J43" s="443">
        <v>1</v>
      </c>
      <c r="K43" s="443">
        <v>1</v>
      </c>
      <c r="L43" s="200" t="s">
        <v>729</v>
      </c>
      <c r="M43" s="200" t="s">
        <v>312</v>
      </c>
      <c r="N43" s="443"/>
      <c r="O43" s="444">
        <v>56</v>
      </c>
      <c r="P43" s="201">
        <f t="shared" si="0"/>
        <v>1</v>
      </c>
      <c r="Q43" s="517"/>
      <c r="S43" s="446"/>
    </row>
    <row r="44" spans="2:19" ht="15.75" thickBot="1">
      <c r="B44" s="493">
        <v>20</v>
      </c>
      <c r="C44" s="184" t="s">
        <v>282</v>
      </c>
      <c r="D44" s="184"/>
      <c r="E44" s="184"/>
      <c r="F44" s="184"/>
      <c r="G44" s="184"/>
      <c r="H44" s="494"/>
      <c r="I44" s="184"/>
      <c r="J44" s="184"/>
      <c r="K44" s="184"/>
      <c r="L44" s="184"/>
      <c r="M44" s="184"/>
      <c r="N44" s="184"/>
      <c r="O44" s="184"/>
      <c r="P44" s="184"/>
      <c r="Q44" s="516">
        <v>20</v>
      </c>
      <c r="S44" s="446"/>
    </row>
    <row r="45" spans="1:19" s="210" customFormat="1" ht="18.75" hidden="1">
      <c r="A45" s="168"/>
      <c r="C45" s="202" t="s">
        <v>315</v>
      </c>
      <c r="J45" s="4"/>
      <c r="L45" s="203"/>
      <c r="Q45" s="518"/>
      <c r="S45" s="446"/>
    </row>
    <row r="46" spans="1:19" s="210" customFormat="1" ht="15.75" hidden="1" thickBot="1">
      <c r="A46" s="169"/>
      <c r="B46" s="76" t="s">
        <v>0</v>
      </c>
      <c r="C46" s="78"/>
      <c r="D46" s="78">
        <v>1</v>
      </c>
      <c r="E46" s="78">
        <v>2</v>
      </c>
      <c r="F46" s="78">
        <v>3</v>
      </c>
      <c r="G46" s="78">
        <v>4</v>
      </c>
      <c r="H46" s="180" t="s">
        <v>2</v>
      </c>
      <c r="I46" s="78" t="s">
        <v>3</v>
      </c>
      <c r="J46" s="78" t="s">
        <v>4</v>
      </c>
      <c r="K46" s="78" t="s">
        <v>5</v>
      </c>
      <c r="L46" s="207" t="s">
        <v>300</v>
      </c>
      <c r="M46" s="78" t="s">
        <v>8</v>
      </c>
      <c r="N46" s="78" t="s">
        <v>307</v>
      </c>
      <c r="O46" s="78" t="s">
        <v>301</v>
      </c>
      <c r="P46" s="77" t="s">
        <v>9</v>
      </c>
      <c r="Q46" s="519" t="s">
        <v>302</v>
      </c>
      <c r="S46" s="446"/>
    </row>
    <row r="47" spans="1:19" s="210" customFormat="1" ht="15" customHeight="1" hidden="1">
      <c r="A47" s="668"/>
      <c r="B47" s="189">
        <v>1</v>
      </c>
      <c r="C47" s="190" t="s">
        <v>285</v>
      </c>
      <c r="D47" s="191"/>
      <c r="E47" s="194" t="s">
        <v>43</v>
      </c>
      <c r="F47" s="194" t="s">
        <v>43</v>
      </c>
      <c r="G47" s="194" t="s">
        <v>17</v>
      </c>
      <c r="H47" s="192">
        <v>3</v>
      </c>
      <c r="I47" s="193">
        <v>1</v>
      </c>
      <c r="J47" s="193">
        <v>2</v>
      </c>
      <c r="K47" s="193">
        <v>0</v>
      </c>
      <c r="L47" s="194" t="s">
        <v>317</v>
      </c>
      <c r="M47" s="194" t="s">
        <v>320</v>
      </c>
      <c r="N47" s="193"/>
      <c r="O47" s="195">
        <v>71</v>
      </c>
      <c r="P47" s="196">
        <v>5</v>
      </c>
      <c r="Q47" s="516">
        <v>10</v>
      </c>
      <c r="S47" s="446"/>
    </row>
    <row r="48" spans="1:19" s="210" customFormat="1" ht="15" customHeight="1" hidden="1">
      <c r="A48" s="668"/>
      <c r="B48" s="183">
        <v>2</v>
      </c>
      <c r="C48" s="184" t="s">
        <v>282</v>
      </c>
      <c r="D48" s="187" t="s">
        <v>43</v>
      </c>
      <c r="E48" s="96"/>
      <c r="F48" s="187" t="s">
        <v>217</v>
      </c>
      <c r="G48" s="187" t="s">
        <v>349</v>
      </c>
      <c r="H48" s="185">
        <v>3</v>
      </c>
      <c r="I48" s="186">
        <v>1</v>
      </c>
      <c r="J48" s="186">
        <v>1</v>
      </c>
      <c r="K48" s="186">
        <v>1</v>
      </c>
      <c r="L48" s="187" t="s">
        <v>318</v>
      </c>
      <c r="M48" s="187" t="s">
        <v>308</v>
      </c>
      <c r="N48" s="186"/>
      <c r="O48" s="188">
        <v>73</v>
      </c>
      <c r="P48" s="197">
        <v>4</v>
      </c>
      <c r="Q48" s="520">
        <v>10</v>
      </c>
      <c r="S48" s="446"/>
    </row>
    <row r="49" spans="1:19" s="210" customFormat="1" ht="15" customHeight="1" hidden="1">
      <c r="A49" s="668"/>
      <c r="B49" s="94">
        <v>3</v>
      </c>
      <c r="C49" s="171" t="s">
        <v>16</v>
      </c>
      <c r="D49" s="198" t="s">
        <v>43</v>
      </c>
      <c r="E49" s="198" t="s">
        <v>219</v>
      </c>
      <c r="F49" s="96"/>
      <c r="G49" s="198" t="s">
        <v>163</v>
      </c>
      <c r="H49" s="172">
        <v>3</v>
      </c>
      <c r="I49" s="101">
        <v>1</v>
      </c>
      <c r="J49" s="101">
        <v>1</v>
      </c>
      <c r="K49" s="101">
        <v>1</v>
      </c>
      <c r="L49" s="173" t="s">
        <v>319</v>
      </c>
      <c r="M49" s="173" t="s">
        <v>308</v>
      </c>
      <c r="N49" s="101"/>
      <c r="O49" s="174">
        <v>64</v>
      </c>
      <c r="P49" s="199">
        <v>4</v>
      </c>
      <c r="Q49" s="521" t="s">
        <v>304</v>
      </c>
      <c r="S49" s="446"/>
    </row>
    <row r="50" spans="1:19" s="210" customFormat="1" ht="15.75" customHeight="1" hidden="1" thickBot="1">
      <c r="A50" s="668"/>
      <c r="B50" s="120">
        <v>4</v>
      </c>
      <c r="C50" s="175" t="s">
        <v>46</v>
      </c>
      <c r="D50" s="200" t="s">
        <v>20</v>
      </c>
      <c r="E50" s="200" t="s">
        <v>350</v>
      </c>
      <c r="F50" s="200" t="s">
        <v>161</v>
      </c>
      <c r="G50" s="176"/>
      <c r="H50" s="177">
        <v>3</v>
      </c>
      <c r="I50" s="126">
        <v>1</v>
      </c>
      <c r="J50" s="126">
        <v>0</v>
      </c>
      <c r="K50" s="126">
        <v>2</v>
      </c>
      <c r="L50" s="178" t="s">
        <v>317</v>
      </c>
      <c r="M50" s="178" t="s">
        <v>320</v>
      </c>
      <c r="N50" s="126"/>
      <c r="O50" s="179">
        <v>63</v>
      </c>
      <c r="P50" s="201">
        <v>3</v>
      </c>
      <c r="Q50" s="522" t="s">
        <v>305</v>
      </c>
      <c r="S50" s="446"/>
    </row>
    <row r="51" spans="1:19" s="210" customFormat="1" ht="15" hidden="1">
      <c r="A51" s="170"/>
      <c r="B51" s="131"/>
      <c r="C51" s="131"/>
      <c r="D51" s="131"/>
      <c r="E51" s="131"/>
      <c r="F51" s="131"/>
      <c r="G51" s="131"/>
      <c r="H51" s="131"/>
      <c r="I51" s="132"/>
      <c r="J51" s="132"/>
      <c r="K51" s="132"/>
      <c r="L51" s="208"/>
      <c r="M51" s="132"/>
      <c r="N51" s="132"/>
      <c r="O51" s="132"/>
      <c r="P51" s="44"/>
      <c r="Q51" s="518"/>
      <c r="S51" s="446"/>
    </row>
    <row r="52" spans="1:19" s="210" customFormat="1" ht="15.75" hidden="1" thickBot="1">
      <c r="A52" s="170"/>
      <c r="B52" s="76" t="s">
        <v>0</v>
      </c>
      <c r="C52" s="78" t="s">
        <v>323</v>
      </c>
      <c r="D52" s="78">
        <v>1</v>
      </c>
      <c r="E52" s="78">
        <v>2</v>
      </c>
      <c r="F52" s="78">
        <v>3</v>
      </c>
      <c r="G52" s="78">
        <v>4</v>
      </c>
      <c r="H52" s="180" t="s">
        <v>2</v>
      </c>
      <c r="I52" s="78" t="s">
        <v>3</v>
      </c>
      <c r="J52" s="78" t="s">
        <v>4</v>
      </c>
      <c r="K52" s="78" t="s">
        <v>5</v>
      </c>
      <c r="L52" s="207" t="s">
        <v>300</v>
      </c>
      <c r="M52" s="78" t="s">
        <v>8</v>
      </c>
      <c r="N52" s="78" t="s">
        <v>307</v>
      </c>
      <c r="O52" s="78" t="s">
        <v>301</v>
      </c>
      <c r="P52" s="77" t="s">
        <v>9</v>
      </c>
      <c r="Q52" s="519" t="s">
        <v>302</v>
      </c>
      <c r="S52" s="446"/>
    </row>
    <row r="53" spans="1:19" s="210" customFormat="1" ht="15" customHeight="1" hidden="1">
      <c r="A53" s="668"/>
      <c r="B53" s="181">
        <v>1</v>
      </c>
      <c r="C53" s="182" t="s">
        <v>55</v>
      </c>
      <c r="D53" s="96"/>
      <c r="E53" s="209" t="s">
        <v>165</v>
      </c>
      <c r="F53" s="209" t="s">
        <v>126</v>
      </c>
      <c r="G53" s="209" t="s">
        <v>219</v>
      </c>
      <c r="H53" s="192">
        <v>3</v>
      </c>
      <c r="I53" s="193">
        <v>2</v>
      </c>
      <c r="J53" s="193">
        <v>0</v>
      </c>
      <c r="K53" s="193">
        <v>1</v>
      </c>
      <c r="L53" s="194" t="s">
        <v>325</v>
      </c>
      <c r="M53" s="194" t="s">
        <v>326</v>
      </c>
      <c r="N53" s="193"/>
      <c r="O53" s="195">
        <v>70</v>
      </c>
      <c r="P53" s="196">
        <v>6</v>
      </c>
      <c r="Q53" s="213">
        <v>10</v>
      </c>
      <c r="S53" s="446"/>
    </row>
    <row r="54" spans="1:19" s="210" customFormat="1" ht="15" customHeight="1" hidden="1">
      <c r="A54" s="668"/>
      <c r="B54" s="183">
        <v>2</v>
      </c>
      <c r="C54" s="184" t="s">
        <v>53</v>
      </c>
      <c r="D54" s="187" t="s">
        <v>164</v>
      </c>
      <c r="E54" s="96"/>
      <c r="F54" s="187" t="s">
        <v>25</v>
      </c>
      <c r="G54" s="187" t="s">
        <v>345</v>
      </c>
      <c r="H54" s="185">
        <v>3</v>
      </c>
      <c r="I54" s="186">
        <v>2</v>
      </c>
      <c r="J54" s="186">
        <v>0</v>
      </c>
      <c r="K54" s="186">
        <v>1</v>
      </c>
      <c r="L54" s="187" t="s">
        <v>327</v>
      </c>
      <c r="M54" s="187" t="s">
        <v>309</v>
      </c>
      <c r="N54" s="186">
        <v>3</v>
      </c>
      <c r="O54" s="188">
        <v>43</v>
      </c>
      <c r="P54" s="197">
        <v>3</v>
      </c>
      <c r="Q54" s="214">
        <v>10</v>
      </c>
      <c r="S54" s="446"/>
    </row>
    <row r="55" spans="1:19" s="210" customFormat="1" ht="15" customHeight="1" hidden="1">
      <c r="A55" s="668"/>
      <c r="B55" s="94">
        <v>3</v>
      </c>
      <c r="C55" s="171" t="s">
        <v>33</v>
      </c>
      <c r="D55" s="198" t="s">
        <v>127</v>
      </c>
      <c r="E55" s="198" t="s">
        <v>14</v>
      </c>
      <c r="F55" s="96"/>
      <c r="G55" s="198" t="s">
        <v>165</v>
      </c>
      <c r="H55" s="172">
        <v>3</v>
      </c>
      <c r="I55" s="101">
        <v>1</v>
      </c>
      <c r="J55" s="101">
        <v>0</v>
      </c>
      <c r="K55" s="101">
        <v>2</v>
      </c>
      <c r="L55" s="173" t="s">
        <v>328</v>
      </c>
      <c r="M55" s="173" t="s">
        <v>309</v>
      </c>
      <c r="N55" s="101"/>
      <c r="O55" s="174">
        <v>68</v>
      </c>
      <c r="P55" s="199">
        <v>3</v>
      </c>
      <c r="Q55" s="205" t="s">
        <v>304</v>
      </c>
      <c r="S55" s="446"/>
    </row>
    <row r="56" spans="1:19" s="210" customFormat="1" ht="15.75" customHeight="1" hidden="1" thickBot="1">
      <c r="A56" s="668"/>
      <c r="B56" s="120">
        <v>4</v>
      </c>
      <c r="C56" s="212" t="s">
        <v>42</v>
      </c>
      <c r="D56" s="200" t="s">
        <v>217</v>
      </c>
      <c r="E56" s="200" t="s">
        <v>346</v>
      </c>
      <c r="F56" s="200" t="s">
        <v>164</v>
      </c>
      <c r="G56" s="96"/>
      <c r="H56" s="177">
        <v>3</v>
      </c>
      <c r="I56" s="126">
        <v>1</v>
      </c>
      <c r="J56" s="126">
        <v>0</v>
      </c>
      <c r="K56" s="126">
        <v>2</v>
      </c>
      <c r="L56" s="178" t="s">
        <v>329</v>
      </c>
      <c r="M56" s="178" t="s">
        <v>312</v>
      </c>
      <c r="N56" s="126"/>
      <c r="O56" s="179">
        <v>63</v>
      </c>
      <c r="P56" s="201">
        <v>3</v>
      </c>
      <c r="Q56" s="206" t="s">
        <v>305</v>
      </c>
      <c r="S56" s="446"/>
    </row>
    <row r="57" spans="1:19" s="210" customFormat="1" ht="15.75" customHeight="1" hidden="1" thickBot="1">
      <c r="A57" s="668"/>
      <c r="B57" s="131"/>
      <c r="C57" s="131"/>
      <c r="D57" s="131"/>
      <c r="E57" s="131"/>
      <c r="F57" s="131"/>
      <c r="G57" s="131"/>
      <c r="H57" s="131"/>
      <c r="I57" s="132"/>
      <c r="J57" s="132"/>
      <c r="K57" s="132"/>
      <c r="L57" s="208"/>
      <c r="M57" s="132"/>
      <c r="N57" s="132"/>
      <c r="O57" s="132"/>
      <c r="P57" s="44"/>
      <c r="Q57" s="203"/>
      <c r="S57" s="446"/>
    </row>
    <row r="58" spans="1:19" s="210" customFormat="1" ht="15" customHeight="1" hidden="1" thickBot="1">
      <c r="A58" s="668"/>
      <c r="B58" s="76" t="s">
        <v>0</v>
      </c>
      <c r="C58" s="78" t="s">
        <v>324</v>
      </c>
      <c r="D58" s="78">
        <v>1</v>
      </c>
      <c r="E58" s="78">
        <v>2</v>
      </c>
      <c r="F58" s="78">
        <v>3</v>
      </c>
      <c r="G58" s="78">
        <v>4</v>
      </c>
      <c r="H58" s="180" t="s">
        <v>2</v>
      </c>
      <c r="I58" s="78" t="s">
        <v>3</v>
      </c>
      <c r="J58" s="78" t="s">
        <v>4</v>
      </c>
      <c r="K58" s="78" t="s">
        <v>5</v>
      </c>
      <c r="L58" s="207" t="s">
        <v>300</v>
      </c>
      <c r="M58" s="78" t="s">
        <v>8</v>
      </c>
      <c r="N58" s="78" t="s">
        <v>307</v>
      </c>
      <c r="O58" s="78" t="s">
        <v>301</v>
      </c>
      <c r="P58" s="77" t="s">
        <v>9</v>
      </c>
      <c r="Q58" s="204" t="s">
        <v>302</v>
      </c>
      <c r="S58" s="446"/>
    </row>
    <row r="59" spans="1:19" s="210" customFormat="1" ht="15" customHeight="1" hidden="1">
      <c r="A59" s="668"/>
      <c r="B59" s="181">
        <v>1</v>
      </c>
      <c r="C59" s="182" t="s">
        <v>24</v>
      </c>
      <c r="D59" s="96"/>
      <c r="E59" s="209" t="s">
        <v>17</v>
      </c>
      <c r="F59" s="209" t="s">
        <v>351</v>
      </c>
      <c r="G59" s="209" t="s">
        <v>54</v>
      </c>
      <c r="H59" s="192">
        <v>3</v>
      </c>
      <c r="I59" s="193">
        <v>3</v>
      </c>
      <c r="J59" s="193">
        <v>0</v>
      </c>
      <c r="K59" s="193">
        <v>0</v>
      </c>
      <c r="L59" s="194" t="s">
        <v>330</v>
      </c>
      <c r="M59" s="194" t="s">
        <v>331</v>
      </c>
      <c r="N59" s="193"/>
      <c r="O59" s="195">
        <v>75</v>
      </c>
      <c r="P59" s="196">
        <v>9</v>
      </c>
      <c r="Q59" s="213">
        <v>10</v>
      </c>
      <c r="S59" s="446"/>
    </row>
    <row r="60" spans="1:19" s="210" customFormat="1" ht="15" customHeight="1" hidden="1">
      <c r="A60" s="668"/>
      <c r="B60" s="183">
        <v>2</v>
      </c>
      <c r="C60" s="184" t="s">
        <v>31</v>
      </c>
      <c r="D60" s="187" t="s">
        <v>20</v>
      </c>
      <c r="E60" s="96"/>
      <c r="F60" s="187" t="s">
        <v>219</v>
      </c>
      <c r="G60" s="187" t="s">
        <v>126</v>
      </c>
      <c r="H60" s="185">
        <v>3</v>
      </c>
      <c r="I60" s="186">
        <v>2</v>
      </c>
      <c r="J60" s="186">
        <v>0</v>
      </c>
      <c r="K60" s="186">
        <v>1</v>
      </c>
      <c r="L60" s="187" t="s">
        <v>332</v>
      </c>
      <c r="M60" s="187" t="s">
        <v>326</v>
      </c>
      <c r="N60" s="186"/>
      <c r="O60" s="188">
        <v>68</v>
      </c>
      <c r="P60" s="197">
        <v>6</v>
      </c>
      <c r="Q60" s="214">
        <v>10</v>
      </c>
      <c r="S60" s="446"/>
    </row>
    <row r="61" spans="1:19" s="210" customFormat="1" ht="15.75" customHeight="1" hidden="1">
      <c r="A61" s="668"/>
      <c r="B61" s="94">
        <v>3</v>
      </c>
      <c r="C61" s="171" t="s">
        <v>52</v>
      </c>
      <c r="D61" s="198" t="s">
        <v>352</v>
      </c>
      <c r="E61" s="198" t="s">
        <v>217</v>
      </c>
      <c r="F61" s="96"/>
      <c r="G61" s="198" t="s">
        <v>164</v>
      </c>
      <c r="H61" s="172">
        <v>3</v>
      </c>
      <c r="I61" s="101">
        <v>1</v>
      </c>
      <c r="J61" s="101">
        <v>0</v>
      </c>
      <c r="K61" s="101">
        <v>2</v>
      </c>
      <c r="L61" s="173" t="s">
        <v>333</v>
      </c>
      <c r="M61" s="173" t="s">
        <v>310</v>
      </c>
      <c r="N61" s="101"/>
      <c r="O61" s="174">
        <v>61</v>
      </c>
      <c r="P61" s="199">
        <v>3</v>
      </c>
      <c r="Q61" s="205" t="s">
        <v>304</v>
      </c>
      <c r="S61" s="446"/>
    </row>
    <row r="62" spans="1:19" s="210" customFormat="1" ht="15.75" hidden="1" thickBot="1">
      <c r="A62" s="170"/>
      <c r="B62" s="120">
        <v>4</v>
      </c>
      <c r="C62" s="175" t="s">
        <v>35</v>
      </c>
      <c r="D62" s="200" t="s">
        <v>59</v>
      </c>
      <c r="E62" s="200" t="s">
        <v>127</v>
      </c>
      <c r="F62" s="200" t="s">
        <v>165</v>
      </c>
      <c r="G62" s="96"/>
      <c r="H62" s="177">
        <v>3</v>
      </c>
      <c r="I62" s="126">
        <v>0</v>
      </c>
      <c r="J62" s="126">
        <v>0</v>
      </c>
      <c r="K62" s="126">
        <v>3</v>
      </c>
      <c r="L62" s="178" t="s">
        <v>334</v>
      </c>
      <c r="M62" s="178" t="s">
        <v>313</v>
      </c>
      <c r="N62" s="126"/>
      <c r="O62" s="179">
        <v>66</v>
      </c>
      <c r="P62" s="201">
        <v>0</v>
      </c>
      <c r="Q62" s="206" t="s">
        <v>305</v>
      </c>
      <c r="S62" s="446"/>
    </row>
    <row r="63" spans="1:19" s="210" customFormat="1" ht="15" hidden="1">
      <c r="A63" s="170"/>
      <c r="B63" s="131"/>
      <c r="C63" s="131"/>
      <c r="D63" s="131"/>
      <c r="E63" s="131"/>
      <c r="F63" s="131"/>
      <c r="G63" s="131"/>
      <c r="H63" s="131"/>
      <c r="I63" s="132"/>
      <c r="J63" s="132"/>
      <c r="K63" s="132"/>
      <c r="L63" s="208"/>
      <c r="M63" s="132"/>
      <c r="N63" s="132"/>
      <c r="O63" s="132"/>
      <c r="P63" s="44"/>
      <c r="Q63" s="203"/>
      <c r="S63" s="446"/>
    </row>
    <row r="64" spans="1:19" s="210" customFormat="1" ht="15" customHeight="1" hidden="1" thickBot="1">
      <c r="A64" s="668"/>
      <c r="B64" s="76" t="s">
        <v>0</v>
      </c>
      <c r="C64" s="78" t="s">
        <v>322</v>
      </c>
      <c r="D64" s="78">
        <v>1</v>
      </c>
      <c r="E64" s="78">
        <v>2</v>
      </c>
      <c r="F64" s="78">
        <v>3</v>
      </c>
      <c r="G64" s="78">
        <v>4</v>
      </c>
      <c r="H64" s="180" t="s">
        <v>2</v>
      </c>
      <c r="I64" s="78" t="s">
        <v>3</v>
      </c>
      <c r="J64" s="78" t="s">
        <v>4</v>
      </c>
      <c r="K64" s="78" t="s">
        <v>5</v>
      </c>
      <c r="L64" s="207" t="s">
        <v>300</v>
      </c>
      <c r="M64" s="78" t="s">
        <v>8</v>
      </c>
      <c r="N64" s="78" t="s">
        <v>307</v>
      </c>
      <c r="O64" s="78" t="s">
        <v>301</v>
      </c>
      <c r="P64" s="77" t="s">
        <v>9</v>
      </c>
      <c r="Q64" s="204" t="s">
        <v>302</v>
      </c>
      <c r="S64" s="446"/>
    </row>
    <row r="65" spans="1:19" s="210" customFormat="1" ht="15" customHeight="1" hidden="1">
      <c r="A65" s="668"/>
      <c r="B65" s="181">
        <v>1</v>
      </c>
      <c r="C65" s="182" t="s">
        <v>60</v>
      </c>
      <c r="D65" s="96"/>
      <c r="E65" s="209" t="s">
        <v>161</v>
      </c>
      <c r="F65" s="209" t="s">
        <v>219</v>
      </c>
      <c r="G65" s="209" t="s">
        <v>347</v>
      </c>
      <c r="H65" s="192">
        <v>3</v>
      </c>
      <c r="I65" s="193">
        <v>3</v>
      </c>
      <c r="J65" s="193">
        <v>0</v>
      </c>
      <c r="K65" s="193">
        <v>0</v>
      </c>
      <c r="L65" s="194" t="s">
        <v>335</v>
      </c>
      <c r="M65" s="194" t="s">
        <v>336</v>
      </c>
      <c r="N65" s="193"/>
      <c r="O65" s="195">
        <v>75</v>
      </c>
      <c r="P65" s="196">
        <v>9</v>
      </c>
      <c r="Q65" s="213">
        <v>10</v>
      </c>
      <c r="S65" s="446"/>
    </row>
    <row r="66" spans="1:19" s="210" customFormat="1" ht="15" customHeight="1" hidden="1">
      <c r="A66" s="668"/>
      <c r="B66" s="183">
        <v>2</v>
      </c>
      <c r="C66" s="184" t="s">
        <v>146</v>
      </c>
      <c r="D66" s="187" t="s">
        <v>163</v>
      </c>
      <c r="E66" s="96"/>
      <c r="F66" s="187" t="s">
        <v>219</v>
      </c>
      <c r="G66" s="187" t="s">
        <v>168</v>
      </c>
      <c r="H66" s="185">
        <v>3</v>
      </c>
      <c r="I66" s="186">
        <v>2</v>
      </c>
      <c r="J66" s="186">
        <v>0</v>
      </c>
      <c r="K66" s="186">
        <v>1</v>
      </c>
      <c r="L66" s="187" t="s">
        <v>337</v>
      </c>
      <c r="M66" s="187" t="s">
        <v>338</v>
      </c>
      <c r="N66" s="186"/>
      <c r="O66" s="188">
        <v>76</v>
      </c>
      <c r="P66" s="197">
        <v>6</v>
      </c>
      <c r="Q66" s="214">
        <v>10</v>
      </c>
      <c r="S66" s="446"/>
    </row>
    <row r="67" spans="1:19" s="210" customFormat="1" ht="15.75" customHeight="1" hidden="1">
      <c r="A67" s="668"/>
      <c r="B67" s="94">
        <v>3</v>
      </c>
      <c r="C67" s="171" t="s">
        <v>28</v>
      </c>
      <c r="D67" s="198" t="s">
        <v>217</v>
      </c>
      <c r="E67" s="198" t="s">
        <v>217</v>
      </c>
      <c r="F67" s="96"/>
      <c r="G67" s="198" t="s">
        <v>345</v>
      </c>
      <c r="H67" s="172">
        <v>3</v>
      </c>
      <c r="I67" s="101">
        <v>1</v>
      </c>
      <c r="J67" s="101">
        <v>0</v>
      </c>
      <c r="K67" s="101">
        <v>2</v>
      </c>
      <c r="L67" s="173" t="s">
        <v>339</v>
      </c>
      <c r="M67" s="173" t="s">
        <v>314</v>
      </c>
      <c r="N67" s="101"/>
      <c r="O67" s="174">
        <v>62</v>
      </c>
      <c r="P67" s="199">
        <v>3</v>
      </c>
      <c r="Q67" s="205" t="s">
        <v>304</v>
      </c>
      <c r="S67" s="446"/>
    </row>
    <row r="68" spans="1:19" s="210" customFormat="1" ht="15.75" customHeight="1" hidden="1" thickBot="1">
      <c r="A68" s="668"/>
      <c r="B68" s="120">
        <v>4</v>
      </c>
      <c r="C68" s="175" t="s">
        <v>38</v>
      </c>
      <c r="D68" s="200" t="s">
        <v>348</v>
      </c>
      <c r="E68" s="200" t="s">
        <v>169</v>
      </c>
      <c r="F68" s="200" t="s">
        <v>346</v>
      </c>
      <c r="G68" s="96"/>
      <c r="H68" s="177">
        <v>3</v>
      </c>
      <c r="I68" s="126">
        <v>0</v>
      </c>
      <c r="J68" s="126">
        <v>0</v>
      </c>
      <c r="K68" s="126">
        <v>3</v>
      </c>
      <c r="L68" s="178" t="s">
        <v>340</v>
      </c>
      <c r="M68" s="178" t="s">
        <v>341</v>
      </c>
      <c r="N68" s="126"/>
      <c r="O68" s="179">
        <v>61</v>
      </c>
      <c r="P68" s="201">
        <v>0</v>
      </c>
      <c r="Q68" s="206" t="s">
        <v>305</v>
      </c>
      <c r="S68" s="446"/>
    </row>
    <row r="69" spans="1:19" s="210" customFormat="1" ht="15" customHeight="1" hidden="1" thickBot="1">
      <c r="A69" s="668"/>
      <c r="B69" s="131"/>
      <c r="C69" s="131"/>
      <c r="D69" s="131"/>
      <c r="E69" s="131"/>
      <c r="F69" s="131"/>
      <c r="G69" s="131"/>
      <c r="H69" s="131"/>
      <c r="I69" s="132"/>
      <c r="J69" s="132"/>
      <c r="K69" s="132"/>
      <c r="L69" s="208"/>
      <c r="M69" s="132"/>
      <c r="N69" s="132"/>
      <c r="O69" s="132"/>
      <c r="P69" s="44"/>
      <c r="Q69" s="203"/>
      <c r="S69" s="446"/>
    </row>
    <row r="70" spans="1:19" s="210" customFormat="1" ht="15" customHeight="1" hidden="1" thickBot="1">
      <c r="A70" s="668"/>
      <c r="B70" s="76" t="s">
        <v>0</v>
      </c>
      <c r="C70" s="78" t="s">
        <v>321</v>
      </c>
      <c r="D70" s="78">
        <v>1</v>
      </c>
      <c r="E70" s="78">
        <v>2</v>
      </c>
      <c r="F70" s="78">
        <v>3</v>
      </c>
      <c r="G70" s="78">
        <v>4</v>
      </c>
      <c r="H70" s="180" t="s">
        <v>2</v>
      </c>
      <c r="I70" s="78" t="s">
        <v>3</v>
      </c>
      <c r="J70" s="78" t="s">
        <v>4</v>
      </c>
      <c r="K70" s="78" t="s">
        <v>5</v>
      </c>
      <c r="L70" s="207" t="s">
        <v>300</v>
      </c>
      <c r="M70" s="78" t="s">
        <v>8</v>
      </c>
      <c r="N70" s="78" t="s">
        <v>307</v>
      </c>
      <c r="O70" s="78" t="s">
        <v>301</v>
      </c>
      <c r="P70" s="77" t="s">
        <v>9</v>
      </c>
      <c r="Q70" s="204" t="s">
        <v>302</v>
      </c>
      <c r="S70" s="446"/>
    </row>
    <row r="71" spans="1:19" s="210" customFormat="1" ht="15" customHeight="1" hidden="1">
      <c r="A71" s="668"/>
      <c r="B71" s="181">
        <v>1</v>
      </c>
      <c r="C71" s="182" t="s">
        <v>155</v>
      </c>
      <c r="D71" s="96"/>
      <c r="E71" s="209" t="s">
        <v>347</v>
      </c>
      <c r="F71" s="209" t="s">
        <v>220</v>
      </c>
      <c r="G71" s="209" t="s">
        <v>69</v>
      </c>
      <c r="H71" s="192">
        <v>3</v>
      </c>
      <c r="I71" s="193">
        <v>2</v>
      </c>
      <c r="J71" s="193">
        <v>0</v>
      </c>
      <c r="K71" s="193">
        <v>1</v>
      </c>
      <c r="L71" s="194" t="s">
        <v>342</v>
      </c>
      <c r="M71" s="194" t="s">
        <v>343</v>
      </c>
      <c r="N71" s="193"/>
      <c r="O71" s="195">
        <v>70</v>
      </c>
      <c r="P71" s="196">
        <v>6</v>
      </c>
      <c r="Q71" s="213">
        <v>10</v>
      </c>
      <c r="S71" s="446"/>
    </row>
    <row r="72" spans="1:19" s="210" customFormat="1" ht="15.75" customHeight="1" hidden="1">
      <c r="A72" s="668"/>
      <c r="B72" s="183">
        <v>2</v>
      </c>
      <c r="C72" s="184" t="s">
        <v>150</v>
      </c>
      <c r="D72" s="187" t="s">
        <v>348</v>
      </c>
      <c r="E72" s="96"/>
      <c r="F72" s="187" t="s">
        <v>161</v>
      </c>
      <c r="G72" s="187" t="s">
        <v>17</v>
      </c>
      <c r="H72" s="185">
        <v>3</v>
      </c>
      <c r="I72" s="186">
        <v>2</v>
      </c>
      <c r="J72" s="186">
        <v>0</v>
      </c>
      <c r="K72" s="186">
        <v>1</v>
      </c>
      <c r="L72" s="187" t="s">
        <v>344</v>
      </c>
      <c r="M72" s="187" t="s">
        <v>309</v>
      </c>
      <c r="N72" s="186"/>
      <c r="O72" s="188">
        <v>63</v>
      </c>
      <c r="P72" s="197">
        <v>6</v>
      </c>
      <c r="Q72" s="214">
        <v>10</v>
      </c>
      <c r="S72" s="446"/>
    </row>
    <row r="73" spans="1:19" s="210" customFormat="1" ht="15" hidden="1">
      <c r="A73" s="170"/>
      <c r="B73" s="94">
        <v>3</v>
      </c>
      <c r="C73" s="171" t="s">
        <v>56</v>
      </c>
      <c r="D73" s="198" t="s">
        <v>218</v>
      </c>
      <c r="E73" s="198" t="s">
        <v>163</v>
      </c>
      <c r="F73" s="96"/>
      <c r="G73" s="198" t="s">
        <v>350</v>
      </c>
      <c r="H73" s="172">
        <v>3</v>
      </c>
      <c r="I73" s="101">
        <v>1</v>
      </c>
      <c r="J73" s="101">
        <v>0</v>
      </c>
      <c r="K73" s="101">
        <v>2</v>
      </c>
      <c r="L73" s="173" t="s">
        <v>317</v>
      </c>
      <c r="M73" s="173" t="s">
        <v>320</v>
      </c>
      <c r="N73" s="101"/>
      <c r="O73" s="174">
        <v>65</v>
      </c>
      <c r="P73" s="199">
        <v>3</v>
      </c>
      <c r="Q73" s="205" t="s">
        <v>304</v>
      </c>
      <c r="S73" s="446"/>
    </row>
    <row r="74" spans="1:19" s="210" customFormat="1" ht="15.75" hidden="1" thickBot="1">
      <c r="A74" s="170"/>
      <c r="B74" s="120">
        <v>4</v>
      </c>
      <c r="C74" s="175" t="s">
        <v>283</v>
      </c>
      <c r="D74" s="200" t="s">
        <v>73</v>
      </c>
      <c r="E74" s="200" t="s">
        <v>20</v>
      </c>
      <c r="F74" s="200" t="s">
        <v>349</v>
      </c>
      <c r="G74" s="96"/>
      <c r="H74" s="177">
        <v>3</v>
      </c>
      <c r="I74" s="126">
        <v>1</v>
      </c>
      <c r="J74" s="126">
        <v>0</v>
      </c>
      <c r="K74" s="126">
        <v>2</v>
      </c>
      <c r="L74" s="178" t="s">
        <v>333</v>
      </c>
      <c r="M74" s="178" t="s">
        <v>310</v>
      </c>
      <c r="N74" s="126"/>
      <c r="O74" s="179">
        <v>58</v>
      </c>
      <c r="P74" s="201">
        <v>3</v>
      </c>
      <c r="Q74" s="206" t="s">
        <v>305</v>
      </c>
      <c r="S74" s="446"/>
    </row>
    <row r="75" ht="15" hidden="1">
      <c r="S75" s="446"/>
    </row>
    <row r="76" spans="3:19" ht="15" hidden="1">
      <c r="C76" s="216" t="s">
        <v>273</v>
      </c>
      <c r="S76" s="446"/>
    </row>
    <row r="77" spans="2:23" ht="15" hidden="1">
      <c r="B77" s="135" t="s">
        <v>0</v>
      </c>
      <c r="C77" s="136"/>
      <c r="D77" s="136">
        <v>1</v>
      </c>
      <c r="E77" s="136">
        <v>2</v>
      </c>
      <c r="F77" s="136">
        <v>3</v>
      </c>
      <c r="G77" s="136">
        <v>4</v>
      </c>
      <c r="H77" s="222">
        <v>5</v>
      </c>
      <c r="I77" s="136">
        <v>6</v>
      </c>
      <c r="J77" s="136">
        <v>7</v>
      </c>
      <c r="K77" s="136">
        <v>8</v>
      </c>
      <c r="L77" s="223" t="s">
        <v>311</v>
      </c>
      <c r="M77" s="136">
        <v>10</v>
      </c>
      <c r="N77" s="136" t="s">
        <v>2</v>
      </c>
      <c r="O77" s="136" t="s">
        <v>3</v>
      </c>
      <c r="P77" s="136" t="s">
        <v>4</v>
      </c>
      <c r="Q77" s="136" t="s">
        <v>5</v>
      </c>
      <c r="R77" s="223" t="s">
        <v>300</v>
      </c>
      <c r="S77" s="446"/>
      <c r="T77" s="136" t="s">
        <v>307</v>
      </c>
      <c r="U77" s="136" t="s">
        <v>301</v>
      </c>
      <c r="V77" s="215" t="s">
        <v>9</v>
      </c>
      <c r="W77" s="226" t="s">
        <v>302</v>
      </c>
    </row>
    <row r="78" spans="2:24" ht="15.75" hidden="1">
      <c r="B78" s="224">
        <v>1</v>
      </c>
      <c r="C78" s="225" t="s">
        <v>155</v>
      </c>
      <c r="D78" s="191"/>
      <c r="E78" s="217" t="s">
        <v>347</v>
      </c>
      <c r="F78" s="217" t="s">
        <v>30</v>
      </c>
      <c r="G78" s="217" t="s">
        <v>348</v>
      </c>
      <c r="H78" s="217" t="s">
        <v>164</v>
      </c>
      <c r="I78" s="217" t="s">
        <v>349</v>
      </c>
      <c r="J78" s="217" t="s">
        <v>164</v>
      </c>
      <c r="K78" s="217" t="s">
        <v>161</v>
      </c>
      <c r="L78" s="217" t="s">
        <v>161</v>
      </c>
      <c r="M78" s="217" t="s">
        <v>346</v>
      </c>
      <c r="N78" s="227">
        <v>9</v>
      </c>
      <c r="O78" s="233">
        <v>6</v>
      </c>
      <c r="P78" s="233">
        <v>1</v>
      </c>
      <c r="Q78" s="233">
        <v>2</v>
      </c>
      <c r="R78" s="227" t="s">
        <v>355</v>
      </c>
      <c r="S78" s="446"/>
      <c r="T78" s="227"/>
      <c r="U78" s="227">
        <v>266</v>
      </c>
      <c r="V78" s="227">
        <f aca="true" t="shared" si="1" ref="V78:V86">O78*3+P78</f>
        <v>19</v>
      </c>
      <c r="W78" s="238">
        <v>1</v>
      </c>
      <c r="X78" s="144">
        <v>1</v>
      </c>
    </row>
    <row r="79" spans="2:24" ht="15.75" hidden="1">
      <c r="B79" s="218">
        <v>2</v>
      </c>
      <c r="C79" s="219" t="s">
        <v>150</v>
      </c>
      <c r="D79" s="198" t="s">
        <v>348</v>
      </c>
      <c r="E79" s="96"/>
      <c r="F79" s="198" t="s">
        <v>349</v>
      </c>
      <c r="G79" s="198" t="s">
        <v>30</v>
      </c>
      <c r="H79" s="198" t="s">
        <v>163</v>
      </c>
      <c r="I79" s="198" t="s">
        <v>349</v>
      </c>
      <c r="J79" s="198" t="s">
        <v>164</v>
      </c>
      <c r="K79" s="198" t="s">
        <v>219</v>
      </c>
      <c r="L79" s="198" t="s">
        <v>349</v>
      </c>
      <c r="M79" s="198" t="s">
        <v>54</v>
      </c>
      <c r="N79" s="229">
        <v>9</v>
      </c>
      <c r="O79" s="234">
        <v>6</v>
      </c>
      <c r="P79" s="234">
        <v>1</v>
      </c>
      <c r="Q79" s="234">
        <v>2</v>
      </c>
      <c r="R79" s="229" t="s">
        <v>356</v>
      </c>
      <c r="S79" s="446"/>
      <c r="T79" s="229"/>
      <c r="U79" s="229">
        <v>278</v>
      </c>
      <c r="V79" s="229">
        <f t="shared" si="1"/>
        <v>19</v>
      </c>
      <c r="W79" s="232">
        <v>2</v>
      </c>
      <c r="X79" s="144">
        <v>1</v>
      </c>
    </row>
    <row r="80" spans="2:24" ht="15.75" hidden="1">
      <c r="B80" s="218">
        <v>3</v>
      </c>
      <c r="C80" s="219" t="s">
        <v>282</v>
      </c>
      <c r="D80" s="198" t="s">
        <v>30</v>
      </c>
      <c r="E80" s="198" t="s">
        <v>350</v>
      </c>
      <c r="F80" s="96"/>
      <c r="G80" s="198" t="s">
        <v>219</v>
      </c>
      <c r="H80" s="198" t="s">
        <v>349</v>
      </c>
      <c r="I80" s="198" t="s">
        <v>43</v>
      </c>
      <c r="J80" s="198" t="s">
        <v>164</v>
      </c>
      <c r="K80" s="198" t="s">
        <v>354</v>
      </c>
      <c r="L80" s="198" t="s">
        <v>43</v>
      </c>
      <c r="M80" s="198" t="s">
        <v>54</v>
      </c>
      <c r="N80" s="229">
        <v>9</v>
      </c>
      <c r="O80" s="234">
        <v>5</v>
      </c>
      <c r="P80" s="234">
        <v>3</v>
      </c>
      <c r="Q80" s="234">
        <v>1</v>
      </c>
      <c r="R80" s="229" t="s">
        <v>357</v>
      </c>
      <c r="S80" s="446"/>
      <c r="T80" s="228"/>
      <c r="U80" s="229">
        <v>283</v>
      </c>
      <c r="V80" s="229">
        <f t="shared" si="1"/>
        <v>18</v>
      </c>
      <c r="W80" s="232">
        <v>3</v>
      </c>
      <c r="X80" s="144">
        <v>0</v>
      </c>
    </row>
    <row r="81" spans="2:24" ht="15.75" hidden="1">
      <c r="B81" s="218">
        <v>4</v>
      </c>
      <c r="C81" s="219" t="s">
        <v>146</v>
      </c>
      <c r="D81" s="198" t="s">
        <v>347</v>
      </c>
      <c r="E81" s="198" t="s">
        <v>30</v>
      </c>
      <c r="F81" s="198" t="s">
        <v>217</v>
      </c>
      <c r="G81" s="96"/>
      <c r="H81" s="198" t="s">
        <v>164</v>
      </c>
      <c r="I81" s="198" t="s">
        <v>349</v>
      </c>
      <c r="J81" s="198" t="s">
        <v>163</v>
      </c>
      <c r="K81" s="198" t="s">
        <v>219</v>
      </c>
      <c r="L81" s="198" t="s">
        <v>217</v>
      </c>
      <c r="M81" s="198" t="s">
        <v>14</v>
      </c>
      <c r="N81" s="229">
        <v>9</v>
      </c>
      <c r="O81" s="234">
        <v>5</v>
      </c>
      <c r="P81" s="234">
        <v>1</v>
      </c>
      <c r="Q81" s="234">
        <v>3</v>
      </c>
      <c r="R81" s="229" t="s">
        <v>358</v>
      </c>
      <c r="S81" s="446"/>
      <c r="T81" s="229"/>
      <c r="U81" s="229">
        <v>284</v>
      </c>
      <c r="V81" s="229">
        <f t="shared" si="1"/>
        <v>16</v>
      </c>
      <c r="W81" s="232">
        <v>4</v>
      </c>
      <c r="X81" s="231">
        <v>3</v>
      </c>
    </row>
    <row r="82" spans="2:24" ht="15.75" hidden="1">
      <c r="B82" s="218">
        <v>5</v>
      </c>
      <c r="C82" s="219" t="s">
        <v>53</v>
      </c>
      <c r="D82" s="198" t="s">
        <v>165</v>
      </c>
      <c r="E82" s="198" t="s">
        <v>161</v>
      </c>
      <c r="F82" s="198" t="s">
        <v>350</v>
      </c>
      <c r="G82" s="198" t="s">
        <v>165</v>
      </c>
      <c r="H82" s="96"/>
      <c r="I82" s="198" t="s">
        <v>30</v>
      </c>
      <c r="J82" s="198" t="s">
        <v>164</v>
      </c>
      <c r="K82" s="198" t="s">
        <v>164</v>
      </c>
      <c r="L82" s="198" t="s">
        <v>164</v>
      </c>
      <c r="M82" s="198" t="s">
        <v>127</v>
      </c>
      <c r="N82" s="229">
        <v>9</v>
      </c>
      <c r="O82" s="234">
        <v>4</v>
      </c>
      <c r="P82" s="234">
        <v>1</v>
      </c>
      <c r="Q82" s="234">
        <v>4</v>
      </c>
      <c r="R82" s="229" t="s">
        <v>359</v>
      </c>
      <c r="S82" s="446"/>
      <c r="T82" s="229"/>
      <c r="U82" s="229">
        <v>262</v>
      </c>
      <c r="V82" s="229">
        <f t="shared" si="1"/>
        <v>13</v>
      </c>
      <c r="W82" s="232">
        <v>5</v>
      </c>
      <c r="X82" s="231">
        <v>3</v>
      </c>
    </row>
    <row r="83" spans="2:24" ht="15.75" hidden="1">
      <c r="B83" s="218">
        <v>6</v>
      </c>
      <c r="C83" s="219" t="s">
        <v>285</v>
      </c>
      <c r="D83" s="198" t="s">
        <v>350</v>
      </c>
      <c r="E83" s="198" t="s">
        <v>350</v>
      </c>
      <c r="F83" s="198" t="s">
        <v>43</v>
      </c>
      <c r="G83" s="198" t="s">
        <v>350</v>
      </c>
      <c r="H83" s="198" t="s">
        <v>30</v>
      </c>
      <c r="I83" s="96"/>
      <c r="J83" s="198" t="s">
        <v>219</v>
      </c>
      <c r="K83" s="198" t="s">
        <v>352</v>
      </c>
      <c r="L83" s="198" t="s">
        <v>164</v>
      </c>
      <c r="M83" s="198" t="s">
        <v>69</v>
      </c>
      <c r="N83" s="229">
        <v>9</v>
      </c>
      <c r="O83" s="234">
        <v>3</v>
      </c>
      <c r="P83" s="234">
        <v>2</v>
      </c>
      <c r="Q83" s="234">
        <v>4</v>
      </c>
      <c r="R83" s="229" t="s">
        <v>360</v>
      </c>
      <c r="S83" s="446"/>
      <c r="T83" s="229"/>
      <c r="U83" s="229">
        <v>267</v>
      </c>
      <c r="V83" s="229">
        <f t="shared" si="1"/>
        <v>11</v>
      </c>
      <c r="W83" s="232">
        <v>6</v>
      </c>
      <c r="X83" s="231">
        <v>0</v>
      </c>
    </row>
    <row r="84" spans="2:24" ht="15.75" hidden="1">
      <c r="B84" s="218">
        <v>7</v>
      </c>
      <c r="C84" s="219" t="s">
        <v>60</v>
      </c>
      <c r="D84" s="198" t="s">
        <v>165</v>
      </c>
      <c r="E84" s="198" t="s">
        <v>165</v>
      </c>
      <c r="F84" s="198" t="s">
        <v>165</v>
      </c>
      <c r="G84" s="198" t="s">
        <v>161</v>
      </c>
      <c r="H84" s="198" t="s">
        <v>165</v>
      </c>
      <c r="I84" s="198" t="s">
        <v>217</v>
      </c>
      <c r="J84" s="96"/>
      <c r="K84" s="198" t="s">
        <v>43</v>
      </c>
      <c r="L84" s="198" t="s">
        <v>17</v>
      </c>
      <c r="M84" s="237" t="s">
        <v>164</v>
      </c>
      <c r="N84" s="229">
        <v>9</v>
      </c>
      <c r="O84" s="234">
        <v>3</v>
      </c>
      <c r="P84" s="234">
        <v>1</v>
      </c>
      <c r="Q84" s="234">
        <v>5</v>
      </c>
      <c r="R84" s="229" t="s">
        <v>361</v>
      </c>
      <c r="S84" s="446"/>
      <c r="T84" s="229"/>
      <c r="U84" s="229">
        <v>244</v>
      </c>
      <c r="V84" s="229">
        <f t="shared" si="1"/>
        <v>10</v>
      </c>
      <c r="W84" s="232">
        <v>7</v>
      </c>
      <c r="X84" s="231">
        <v>3</v>
      </c>
    </row>
    <row r="85" spans="2:24" ht="15.75" hidden="1">
      <c r="B85" s="218">
        <v>8</v>
      </c>
      <c r="C85" s="219" t="s">
        <v>24</v>
      </c>
      <c r="D85" s="198" t="s">
        <v>163</v>
      </c>
      <c r="E85" s="198" t="s">
        <v>165</v>
      </c>
      <c r="F85" s="198" t="s">
        <v>353</v>
      </c>
      <c r="G85" s="198" t="s">
        <v>217</v>
      </c>
      <c r="H85" s="198" t="s">
        <v>165</v>
      </c>
      <c r="I85" s="198" t="s">
        <v>351</v>
      </c>
      <c r="J85" s="198" t="s">
        <v>43</v>
      </c>
      <c r="K85" s="96"/>
      <c r="L85" s="198" t="s">
        <v>164</v>
      </c>
      <c r="M85" s="198" t="s">
        <v>17</v>
      </c>
      <c r="N85" s="229">
        <v>9</v>
      </c>
      <c r="O85" s="234">
        <v>3</v>
      </c>
      <c r="P85" s="234">
        <v>1</v>
      </c>
      <c r="Q85" s="234">
        <v>5</v>
      </c>
      <c r="R85" s="229" t="s">
        <v>362</v>
      </c>
      <c r="S85" s="446"/>
      <c r="T85" s="229"/>
      <c r="U85" s="229">
        <v>261</v>
      </c>
      <c r="V85" s="229">
        <f t="shared" si="1"/>
        <v>10</v>
      </c>
      <c r="W85" s="232">
        <v>8</v>
      </c>
      <c r="X85" s="231">
        <v>0</v>
      </c>
    </row>
    <row r="86" spans="2:24" ht="15.75" hidden="1">
      <c r="B86" s="218">
        <v>9</v>
      </c>
      <c r="C86" s="219" t="s">
        <v>55</v>
      </c>
      <c r="D86" s="198" t="s">
        <v>163</v>
      </c>
      <c r="E86" s="198" t="s">
        <v>350</v>
      </c>
      <c r="F86" s="198" t="s">
        <v>43</v>
      </c>
      <c r="G86" s="198" t="s">
        <v>219</v>
      </c>
      <c r="H86" s="198" t="s">
        <v>165</v>
      </c>
      <c r="I86" s="198" t="s">
        <v>165</v>
      </c>
      <c r="J86" s="198" t="s">
        <v>20</v>
      </c>
      <c r="K86" s="198" t="s">
        <v>165</v>
      </c>
      <c r="L86" s="96"/>
      <c r="M86" s="198" t="s">
        <v>164</v>
      </c>
      <c r="N86" s="229">
        <v>9</v>
      </c>
      <c r="O86" s="234">
        <v>2</v>
      </c>
      <c r="P86" s="234">
        <v>1</v>
      </c>
      <c r="Q86" s="234">
        <v>6</v>
      </c>
      <c r="R86" s="229" t="s">
        <v>363</v>
      </c>
      <c r="S86" s="446"/>
      <c r="T86" s="229"/>
      <c r="U86" s="229">
        <v>262</v>
      </c>
      <c r="V86" s="229">
        <f t="shared" si="1"/>
        <v>7</v>
      </c>
      <c r="W86" s="232">
        <v>9</v>
      </c>
      <c r="X86" s="231">
        <v>3</v>
      </c>
    </row>
    <row r="87" spans="2:24" ht="16.5" hidden="1" thickBot="1">
      <c r="B87" s="220">
        <v>10</v>
      </c>
      <c r="C87" s="221" t="s">
        <v>31</v>
      </c>
      <c r="D87" s="200" t="s">
        <v>345</v>
      </c>
      <c r="E87" s="200" t="s">
        <v>59</v>
      </c>
      <c r="F87" s="200" t="s">
        <v>59</v>
      </c>
      <c r="G87" s="200" t="s">
        <v>25</v>
      </c>
      <c r="H87" s="200" t="s">
        <v>126</v>
      </c>
      <c r="I87" s="200" t="s">
        <v>73</v>
      </c>
      <c r="J87" s="200" t="s">
        <v>165</v>
      </c>
      <c r="K87" s="200" t="s">
        <v>20</v>
      </c>
      <c r="L87" s="200" t="s">
        <v>165</v>
      </c>
      <c r="M87" s="176"/>
      <c r="N87" s="230">
        <v>9</v>
      </c>
      <c r="O87" s="235">
        <v>2</v>
      </c>
      <c r="P87" s="235"/>
      <c r="Q87" s="235">
        <v>7</v>
      </c>
      <c r="R87" s="230" t="s">
        <v>364</v>
      </c>
      <c r="S87" s="446"/>
      <c r="T87" s="230">
        <v>-3</v>
      </c>
      <c r="U87" s="230">
        <v>220</v>
      </c>
      <c r="V87" s="230">
        <f>O87*3+P87+T87</f>
        <v>3</v>
      </c>
      <c r="W87" s="239">
        <v>10</v>
      </c>
      <c r="X87" s="231">
        <v>0</v>
      </c>
    </row>
    <row r="88" ht="15" hidden="1">
      <c r="S88" s="446"/>
    </row>
    <row r="89" ht="15.75" thickBot="1"/>
    <row r="90" spans="2:33" ht="15.75" thickBot="1">
      <c r="B90" s="135" t="s">
        <v>0</v>
      </c>
      <c r="C90" s="136"/>
      <c r="D90" s="136">
        <v>1</v>
      </c>
      <c r="E90" s="136">
        <v>2</v>
      </c>
      <c r="F90" s="136">
        <v>3</v>
      </c>
      <c r="G90" s="136">
        <v>4</v>
      </c>
      <c r="H90" s="222">
        <v>5</v>
      </c>
      <c r="I90" s="136">
        <v>6</v>
      </c>
      <c r="J90" s="136">
        <v>7</v>
      </c>
      <c r="K90" s="136">
        <v>8</v>
      </c>
      <c r="L90" s="136">
        <v>9</v>
      </c>
      <c r="M90" s="136">
        <v>10</v>
      </c>
      <c r="N90" s="136">
        <v>11</v>
      </c>
      <c r="O90" s="136">
        <v>12</v>
      </c>
      <c r="P90" s="136">
        <v>13</v>
      </c>
      <c r="Q90" s="136">
        <v>14</v>
      </c>
      <c r="R90" s="136">
        <v>15</v>
      </c>
      <c r="S90" s="136">
        <v>16</v>
      </c>
      <c r="T90" s="136">
        <v>17</v>
      </c>
      <c r="U90" s="136">
        <v>18</v>
      </c>
      <c r="V90" s="136">
        <v>19</v>
      </c>
      <c r="W90" s="136">
        <v>20</v>
      </c>
      <c r="X90" s="222" t="s">
        <v>2</v>
      </c>
      <c r="Y90" s="136" t="s">
        <v>3</v>
      </c>
      <c r="Z90" s="136" t="s">
        <v>4</v>
      </c>
      <c r="AA90" s="136" t="s">
        <v>5</v>
      </c>
      <c r="AB90" s="223" t="s">
        <v>300</v>
      </c>
      <c r="AC90" s="136" t="s">
        <v>8</v>
      </c>
      <c r="AD90" s="136" t="s">
        <v>307</v>
      </c>
      <c r="AE90" s="136" t="s">
        <v>301</v>
      </c>
      <c r="AF90" s="215" t="s">
        <v>9</v>
      </c>
      <c r="AG90" s="226" t="s">
        <v>302</v>
      </c>
    </row>
    <row r="91" spans="2:37" ht="15">
      <c r="B91" s="224">
        <v>1</v>
      </c>
      <c r="C91" s="225" t="s">
        <v>150</v>
      </c>
      <c r="D91" s="623"/>
      <c r="E91" s="217" t="s">
        <v>172</v>
      </c>
      <c r="F91" s="217" t="s">
        <v>176</v>
      </c>
      <c r="G91" s="217" t="s">
        <v>891</v>
      </c>
      <c r="H91" s="217" t="s">
        <v>1108</v>
      </c>
      <c r="I91" s="217" t="s">
        <v>179</v>
      </c>
      <c r="J91" s="217" t="s">
        <v>177</v>
      </c>
      <c r="K91" s="217" t="s">
        <v>193</v>
      </c>
      <c r="L91" s="217" t="s">
        <v>177</v>
      </c>
      <c r="M91" s="217" t="s">
        <v>194</v>
      </c>
      <c r="N91" s="217" t="s">
        <v>174</v>
      </c>
      <c r="O91" s="217" t="s">
        <v>188</v>
      </c>
      <c r="P91" s="217" t="s">
        <v>270</v>
      </c>
      <c r="Q91" s="217" t="s">
        <v>183</v>
      </c>
      <c r="R91" s="217" t="s">
        <v>200</v>
      </c>
      <c r="S91" s="217" t="s">
        <v>891</v>
      </c>
      <c r="T91" s="217" t="s">
        <v>201</v>
      </c>
      <c r="U91" s="217" t="s">
        <v>183</v>
      </c>
      <c r="V91" s="217" t="s">
        <v>172</v>
      </c>
      <c r="W91" s="509" t="s">
        <v>194</v>
      </c>
      <c r="X91" s="534">
        <v>19</v>
      </c>
      <c r="Y91" s="217" t="s">
        <v>776</v>
      </c>
      <c r="Z91" s="217"/>
      <c r="AA91" s="217" t="s">
        <v>936</v>
      </c>
      <c r="AB91" s="217" t="s">
        <v>1113</v>
      </c>
      <c r="AC91" s="217" t="s">
        <v>1101</v>
      </c>
      <c r="AD91" s="217"/>
      <c r="AE91" s="217" t="s">
        <v>1125</v>
      </c>
      <c r="AF91" s="569" t="s">
        <v>1101</v>
      </c>
      <c r="AG91" s="513">
        <v>1</v>
      </c>
      <c r="AK91" s="571"/>
    </row>
    <row r="92" spans="2:37" ht="15">
      <c r="B92" s="218">
        <v>2</v>
      </c>
      <c r="C92" s="219" t="s">
        <v>562</v>
      </c>
      <c r="D92" s="198" t="s">
        <v>173</v>
      </c>
      <c r="E92" s="624"/>
      <c r="F92" s="198" t="s">
        <v>183</v>
      </c>
      <c r="G92" s="198" t="s">
        <v>176</v>
      </c>
      <c r="H92" s="198" t="s">
        <v>171</v>
      </c>
      <c r="I92" s="198" t="s">
        <v>177</v>
      </c>
      <c r="J92" s="198" t="s">
        <v>175</v>
      </c>
      <c r="K92" s="198" t="s">
        <v>171</v>
      </c>
      <c r="L92" s="198" t="s">
        <v>171</v>
      </c>
      <c r="M92" s="198" t="s">
        <v>173</v>
      </c>
      <c r="N92" s="198" t="s">
        <v>184</v>
      </c>
      <c r="O92" s="198" t="s">
        <v>1109</v>
      </c>
      <c r="P92" s="198" t="s">
        <v>179</v>
      </c>
      <c r="Q92" s="198" t="s">
        <v>172</v>
      </c>
      <c r="R92" s="198" t="s">
        <v>188</v>
      </c>
      <c r="S92" s="198" t="s">
        <v>184</v>
      </c>
      <c r="T92" s="198" t="s">
        <v>183</v>
      </c>
      <c r="U92" s="198" t="s">
        <v>183</v>
      </c>
      <c r="V92" s="198" t="s">
        <v>198</v>
      </c>
      <c r="W92" s="510" t="s">
        <v>1110</v>
      </c>
      <c r="X92" s="535">
        <v>19</v>
      </c>
      <c r="Y92" s="198" t="s">
        <v>806</v>
      </c>
      <c r="Z92" s="198" t="s">
        <v>730</v>
      </c>
      <c r="AA92" s="198" t="s">
        <v>756</v>
      </c>
      <c r="AB92" s="198" t="s">
        <v>1114</v>
      </c>
      <c r="AC92" s="198" t="s">
        <v>1106</v>
      </c>
      <c r="AD92" s="198"/>
      <c r="AE92" s="198" t="s">
        <v>1126</v>
      </c>
      <c r="AF92" s="570" t="s">
        <v>1102</v>
      </c>
      <c r="AG92" s="513">
        <v>2</v>
      </c>
      <c r="AK92" s="571"/>
    </row>
    <row r="93" spans="2:37" ht="15">
      <c r="B93" s="218">
        <v>3</v>
      </c>
      <c r="C93" s="219" t="s">
        <v>504</v>
      </c>
      <c r="D93" s="198" t="s">
        <v>177</v>
      </c>
      <c r="E93" s="198" t="s">
        <v>184</v>
      </c>
      <c r="F93" s="624"/>
      <c r="G93" s="198" t="s">
        <v>172</v>
      </c>
      <c r="H93" s="198" t="s">
        <v>176</v>
      </c>
      <c r="I93" s="198" t="s">
        <v>189</v>
      </c>
      <c r="J93" s="198" t="s">
        <v>179</v>
      </c>
      <c r="K93" s="198" t="s">
        <v>176</v>
      </c>
      <c r="L93" s="198" t="s">
        <v>171</v>
      </c>
      <c r="M93" s="198" t="s">
        <v>180</v>
      </c>
      <c r="N93" s="198" t="s">
        <v>201</v>
      </c>
      <c r="O93" s="198" t="s">
        <v>889</v>
      </c>
      <c r="P93" s="198" t="s">
        <v>193</v>
      </c>
      <c r="Q93" s="198" t="s">
        <v>195</v>
      </c>
      <c r="R93" s="198" t="s">
        <v>177</v>
      </c>
      <c r="S93" s="198" t="s">
        <v>193</v>
      </c>
      <c r="T93" s="198" t="s">
        <v>198</v>
      </c>
      <c r="U93" s="198" t="s">
        <v>177</v>
      </c>
      <c r="V93" s="198" t="s">
        <v>172</v>
      </c>
      <c r="W93" s="510" t="s">
        <v>179</v>
      </c>
      <c r="X93" s="535">
        <v>19</v>
      </c>
      <c r="Y93" s="198" t="s">
        <v>806</v>
      </c>
      <c r="Z93" s="198" t="s">
        <v>730</v>
      </c>
      <c r="AA93" s="198" t="s">
        <v>756</v>
      </c>
      <c r="AB93" s="198" t="s">
        <v>1115</v>
      </c>
      <c r="AC93" s="198" t="s">
        <v>806</v>
      </c>
      <c r="AD93" s="198"/>
      <c r="AE93" s="198" t="s">
        <v>1127</v>
      </c>
      <c r="AF93" s="570" t="s">
        <v>1102</v>
      </c>
      <c r="AG93" s="513">
        <v>3</v>
      </c>
      <c r="AK93" s="571"/>
    </row>
    <row r="94" spans="2:37" ht="15">
      <c r="B94" s="218">
        <v>4</v>
      </c>
      <c r="C94" s="219" t="s">
        <v>283</v>
      </c>
      <c r="D94" s="198" t="s">
        <v>890</v>
      </c>
      <c r="E94" s="198" t="s">
        <v>177</v>
      </c>
      <c r="F94" s="198" t="s">
        <v>173</v>
      </c>
      <c r="G94" s="624"/>
      <c r="H94" s="198" t="s">
        <v>204</v>
      </c>
      <c r="I94" s="198" t="s">
        <v>190</v>
      </c>
      <c r="J94" s="198" t="s">
        <v>195</v>
      </c>
      <c r="K94" s="198" t="s">
        <v>272</v>
      </c>
      <c r="L94" s="198" t="s">
        <v>180</v>
      </c>
      <c r="M94" s="198" t="s">
        <v>183</v>
      </c>
      <c r="N94" s="198" t="s">
        <v>173</v>
      </c>
      <c r="O94" s="198" t="s">
        <v>185</v>
      </c>
      <c r="P94" s="198" t="s">
        <v>172</v>
      </c>
      <c r="Q94" s="198" t="s">
        <v>178</v>
      </c>
      <c r="R94" s="198" t="s">
        <v>187</v>
      </c>
      <c r="S94" s="198" t="s">
        <v>188</v>
      </c>
      <c r="T94" s="198" t="s">
        <v>188</v>
      </c>
      <c r="U94" s="198" t="s">
        <v>183</v>
      </c>
      <c r="V94" s="198" t="s">
        <v>176</v>
      </c>
      <c r="W94" s="510" t="s">
        <v>173</v>
      </c>
      <c r="X94" s="535">
        <v>19</v>
      </c>
      <c r="Y94" s="198" t="s">
        <v>1111</v>
      </c>
      <c r="Z94" s="198" t="s">
        <v>720</v>
      </c>
      <c r="AA94" s="198" t="s">
        <v>936</v>
      </c>
      <c r="AB94" s="198" t="s">
        <v>1116</v>
      </c>
      <c r="AC94" s="198" t="s">
        <v>936</v>
      </c>
      <c r="AD94" s="198"/>
      <c r="AE94" s="198" t="s">
        <v>1126</v>
      </c>
      <c r="AF94" s="570" t="s">
        <v>1102</v>
      </c>
      <c r="AG94" s="513">
        <v>4</v>
      </c>
      <c r="AK94" s="571"/>
    </row>
    <row r="95" spans="2:37" ht="15">
      <c r="B95" s="218">
        <v>5</v>
      </c>
      <c r="C95" s="219" t="s">
        <v>60</v>
      </c>
      <c r="D95" s="198" t="s">
        <v>1107</v>
      </c>
      <c r="E95" s="198" t="s">
        <v>171</v>
      </c>
      <c r="F95" s="198" t="s">
        <v>177</v>
      </c>
      <c r="G95" s="198" t="s">
        <v>205</v>
      </c>
      <c r="H95" s="624"/>
      <c r="I95" s="198" t="s">
        <v>1108</v>
      </c>
      <c r="J95" s="198" t="s">
        <v>176</v>
      </c>
      <c r="K95" s="198" t="s">
        <v>180</v>
      </c>
      <c r="L95" s="198" t="s">
        <v>171</v>
      </c>
      <c r="M95" s="198" t="s">
        <v>189</v>
      </c>
      <c r="N95" s="198" t="s">
        <v>184</v>
      </c>
      <c r="O95" s="198" t="s">
        <v>176</v>
      </c>
      <c r="P95" s="198" t="s">
        <v>188</v>
      </c>
      <c r="Q95" s="198" t="s">
        <v>181</v>
      </c>
      <c r="R95" s="198" t="s">
        <v>171</v>
      </c>
      <c r="S95" s="198" t="s">
        <v>183</v>
      </c>
      <c r="T95" s="198" t="s">
        <v>184</v>
      </c>
      <c r="U95" s="198" t="s">
        <v>179</v>
      </c>
      <c r="V95" s="198" t="s">
        <v>891</v>
      </c>
      <c r="W95" s="510" t="s">
        <v>171</v>
      </c>
      <c r="X95" s="535">
        <v>19</v>
      </c>
      <c r="Y95" s="198" t="s">
        <v>311</v>
      </c>
      <c r="Z95" s="198" t="s">
        <v>785</v>
      </c>
      <c r="AA95" s="198" t="s">
        <v>756</v>
      </c>
      <c r="AB95" s="198" t="s">
        <v>1117</v>
      </c>
      <c r="AC95" s="198" t="s">
        <v>776</v>
      </c>
      <c r="AD95" s="198"/>
      <c r="AE95" s="198" t="s">
        <v>1128</v>
      </c>
      <c r="AF95" s="570" t="s">
        <v>1103</v>
      </c>
      <c r="AG95" s="513">
        <v>5</v>
      </c>
      <c r="AK95" s="571"/>
    </row>
    <row r="96" spans="2:37" ht="15">
      <c r="B96" s="218">
        <v>6</v>
      </c>
      <c r="C96" s="219" t="s">
        <v>495</v>
      </c>
      <c r="D96" s="198" t="s">
        <v>178</v>
      </c>
      <c r="E96" s="198" t="s">
        <v>176</v>
      </c>
      <c r="F96" s="198" t="s">
        <v>190</v>
      </c>
      <c r="G96" s="198" t="s">
        <v>189</v>
      </c>
      <c r="H96" s="198" t="s">
        <v>1107</v>
      </c>
      <c r="I96" s="624"/>
      <c r="J96" s="198" t="s">
        <v>171</v>
      </c>
      <c r="K96" s="198" t="s">
        <v>180</v>
      </c>
      <c r="L96" s="198" t="s">
        <v>183</v>
      </c>
      <c r="M96" s="198" t="s">
        <v>177</v>
      </c>
      <c r="N96" s="198" t="s">
        <v>177</v>
      </c>
      <c r="O96" s="198" t="s">
        <v>180</v>
      </c>
      <c r="P96" s="198" t="s">
        <v>891</v>
      </c>
      <c r="Q96" s="198" t="s">
        <v>176</v>
      </c>
      <c r="R96" s="198" t="s">
        <v>174</v>
      </c>
      <c r="S96" s="198" t="s">
        <v>177</v>
      </c>
      <c r="T96" s="198" t="s">
        <v>184</v>
      </c>
      <c r="U96" s="198" t="s">
        <v>180</v>
      </c>
      <c r="V96" s="198" t="s">
        <v>183</v>
      </c>
      <c r="W96" s="510" t="s">
        <v>187</v>
      </c>
      <c r="X96" s="535">
        <v>19</v>
      </c>
      <c r="Y96" s="198" t="s">
        <v>806</v>
      </c>
      <c r="Z96" s="198" t="s">
        <v>720</v>
      </c>
      <c r="AA96" s="198" t="s">
        <v>1112</v>
      </c>
      <c r="AB96" s="198" t="s">
        <v>1118</v>
      </c>
      <c r="AC96" s="198" t="s">
        <v>1090</v>
      </c>
      <c r="AD96" s="198"/>
      <c r="AE96" s="198" t="s">
        <v>1129</v>
      </c>
      <c r="AF96" s="570" t="s">
        <v>1104</v>
      </c>
      <c r="AG96" s="513">
        <v>6</v>
      </c>
      <c r="AK96" s="571"/>
    </row>
    <row r="97" spans="2:37" ht="15">
      <c r="B97" s="218">
        <v>7</v>
      </c>
      <c r="C97" s="219" t="s">
        <v>282</v>
      </c>
      <c r="D97" s="198" t="s">
        <v>176</v>
      </c>
      <c r="E97" s="198" t="s">
        <v>174</v>
      </c>
      <c r="F97" s="198" t="s">
        <v>178</v>
      </c>
      <c r="G97" s="198" t="s">
        <v>195</v>
      </c>
      <c r="H97" s="198" t="s">
        <v>177</v>
      </c>
      <c r="I97" s="198" t="s">
        <v>171</v>
      </c>
      <c r="J97" s="624"/>
      <c r="K97" s="198" t="s">
        <v>179</v>
      </c>
      <c r="L97" s="198" t="s">
        <v>180</v>
      </c>
      <c r="M97" s="198" t="s">
        <v>174</v>
      </c>
      <c r="N97" s="198" t="s">
        <v>171</v>
      </c>
      <c r="O97" s="198" t="s">
        <v>190</v>
      </c>
      <c r="P97" s="198" t="s">
        <v>173</v>
      </c>
      <c r="Q97" s="198" t="s">
        <v>200</v>
      </c>
      <c r="R97" s="198" t="s">
        <v>171</v>
      </c>
      <c r="S97" s="198" t="s">
        <v>172</v>
      </c>
      <c r="T97" s="198" t="s">
        <v>190</v>
      </c>
      <c r="U97" s="198" t="s">
        <v>182</v>
      </c>
      <c r="V97" s="198" t="s">
        <v>172</v>
      </c>
      <c r="W97" s="510" t="s">
        <v>183</v>
      </c>
      <c r="X97" s="535">
        <v>19</v>
      </c>
      <c r="Y97" s="198" t="s">
        <v>1112</v>
      </c>
      <c r="Z97" s="198" t="s">
        <v>715</v>
      </c>
      <c r="AA97" s="198" t="s">
        <v>756</v>
      </c>
      <c r="AB97" s="198" t="s">
        <v>1119</v>
      </c>
      <c r="AC97" s="198" t="s">
        <v>1111</v>
      </c>
      <c r="AD97" s="198"/>
      <c r="AE97" s="198" t="s">
        <v>1130</v>
      </c>
      <c r="AF97" s="570" t="s">
        <v>1104</v>
      </c>
      <c r="AG97" s="513">
        <v>7</v>
      </c>
      <c r="AK97" s="571"/>
    </row>
    <row r="98" spans="2:33" ht="15">
      <c r="B98" s="218">
        <v>8</v>
      </c>
      <c r="C98" s="219" t="s">
        <v>33</v>
      </c>
      <c r="D98" s="198" t="s">
        <v>194</v>
      </c>
      <c r="E98" s="198" t="s">
        <v>171</v>
      </c>
      <c r="F98" s="198" t="s">
        <v>177</v>
      </c>
      <c r="G98" s="198" t="s">
        <v>271</v>
      </c>
      <c r="H98" s="198" t="s">
        <v>181</v>
      </c>
      <c r="I98" s="198" t="s">
        <v>181</v>
      </c>
      <c r="J98" s="198" t="s">
        <v>178</v>
      </c>
      <c r="K98" s="624"/>
      <c r="L98" s="198" t="s">
        <v>176</v>
      </c>
      <c r="M98" s="198" t="s">
        <v>270</v>
      </c>
      <c r="N98" s="198" t="s">
        <v>182</v>
      </c>
      <c r="O98" s="198" t="s">
        <v>178</v>
      </c>
      <c r="P98" s="198" t="s">
        <v>269</v>
      </c>
      <c r="Q98" s="198" t="s">
        <v>1108</v>
      </c>
      <c r="R98" s="198" t="s">
        <v>195</v>
      </c>
      <c r="S98" s="198" t="s">
        <v>177</v>
      </c>
      <c r="T98" s="198" t="s">
        <v>179</v>
      </c>
      <c r="U98" s="198" t="s">
        <v>179</v>
      </c>
      <c r="V98" s="198" t="s">
        <v>188</v>
      </c>
      <c r="W98" s="510" t="s">
        <v>188</v>
      </c>
      <c r="X98" s="535">
        <v>19</v>
      </c>
      <c r="Y98" s="198" t="s">
        <v>1112</v>
      </c>
      <c r="Z98" s="198" t="s">
        <v>730</v>
      </c>
      <c r="AA98" s="198" t="s">
        <v>1112</v>
      </c>
      <c r="AB98" s="198" t="s">
        <v>1120</v>
      </c>
      <c r="AC98" s="198" t="s">
        <v>720</v>
      </c>
      <c r="AD98" s="198"/>
      <c r="AE98" s="198" t="s">
        <v>1131</v>
      </c>
      <c r="AF98" s="570" t="s">
        <v>1090</v>
      </c>
      <c r="AG98" s="513">
        <v>8</v>
      </c>
    </row>
    <row r="99" spans="2:33" ht="15">
      <c r="B99" s="218">
        <v>9</v>
      </c>
      <c r="C99" s="219" t="s">
        <v>155</v>
      </c>
      <c r="D99" s="198" t="s">
        <v>176</v>
      </c>
      <c r="E99" s="198" t="s">
        <v>171</v>
      </c>
      <c r="F99" s="198" t="s">
        <v>171</v>
      </c>
      <c r="G99" s="198" t="s">
        <v>181</v>
      </c>
      <c r="H99" s="198" t="s">
        <v>171</v>
      </c>
      <c r="I99" s="198" t="s">
        <v>184</v>
      </c>
      <c r="J99" s="198" t="s">
        <v>181</v>
      </c>
      <c r="K99" s="198" t="s">
        <v>177</v>
      </c>
      <c r="L99" s="624"/>
      <c r="M99" s="198" t="s">
        <v>177</v>
      </c>
      <c r="N99" s="198" t="s">
        <v>891</v>
      </c>
      <c r="O99" s="198" t="s">
        <v>180</v>
      </c>
      <c r="P99" s="198" t="s">
        <v>184</v>
      </c>
      <c r="Q99" s="198" t="s">
        <v>182</v>
      </c>
      <c r="R99" s="198" t="s">
        <v>176</v>
      </c>
      <c r="S99" s="198" t="s">
        <v>182</v>
      </c>
      <c r="T99" s="198" t="s">
        <v>193</v>
      </c>
      <c r="U99" s="198" t="s">
        <v>177</v>
      </c>
      <c r="V99" s="198" t="s">
        <v>270</v>
      </c>
      <c r="W99" s="510" t="s">
        <v>183</v>
      </c>
      <c r="X99" s="535">
        <v>19</v>
      </c>
      <c r="Y99" s="198" t="s">
        <v>936</v>
      </c>
      <c r="Z99" s="198" t="s">
        <v>715</v>
      </c>
      <c r="AA99" s="198" t="s">
        <v>936</v>
      </c>
      <c r="AB99" s="198" t="s">
        <v>1121</v>
      </c>
      <c r="AC99" s="198"/>
      <c r="AD99" s="198"/>
      <c r="AE99" s="198" t="s">
        <v>1132</v>
      </c>
      <c r="AF99" s="570" t="s">
        <v>1090</v>
      </c>
      <c r="AG99" s="513">
        <v>9</v>
      </c>
    </row>
    <row r="100" spans="2:33" ht="15">
      <c r="B100" s="218">
        <v>10</v>
      </c>
      <c r="C100" s="219" t="s">
        <v>22</v>
      </c>
      <c r="D100" s="198" t="s">
        <v>193</v>
      </c>
      <c r="E100" s="198" t="s">
        <v>172</v>
      </c>
      <c r="F100" s="198" t="s">
        <v>181</v>
      </c>
      <c r="G100" s="198" t="s">
        <v>184</v>
      </c>
      <c r="H100" s="198" t="s">
        <v>190</v>
      </c>
      <c r="I100" s="198" t="s">
        <v>176</v>
      </c>
      <c r="J100" s="198" t="s">
        <v>175</v>
      </c>
      <c r="K100" s="198" t="s">
        <v>269</v>
      </c>
      <c r="L100" s="198" t="s">
        <v>176</v>
      </c>
      <c r="M100" s="624"/>
      <c r="N100" s="198" t="s">
        <v>177</v>
      </c>
      <c r="O100" s="198" t="s">
        <v>176</v>
      </c>
      <c r="P100" s="198" t="s">
        <v>174</v>
      </c>
      <c r="Q100" s="198" t="s">
        <v>179</v>
      </c>
      <c r="R100" s="198" t="s">
        <v>176</v>
      </c>
      <c r="S100" s="198" t="s">
        <v>175</v>
      </c>
      <c r="T100" s="198" t="s">
        <v>196</v>
      </c>
      <c r="U100" s="198" t="s">
        <v>171</v>
      </c>
      <c r="V100" s="198" t="s">
        <v>172</v>
      </c>
      <c r="W100" s="510" t="s">
        <v>179</v>
      </c>
      <c r="X100" s="535">
        <v>19</v>
      </c>
      <c r="Y100" s="198" t="s">
        <v>311</v>
      </c>
      <c r="Z100" s="198" t="s">
        <v>720</v>
      </c>
      <c r="AA100" s="198" t="s">
        <v>311</v>
      </c>
      <c r="AB100" s="198" t="s">
        <v>1122</v>
      </c>
      <c r="AC100" s="198" t="s">
        <v>784</v>
      </c>
      <c r="AD100" s="198"/>
      <c r="AE100" s="198" t="s">
        <v>1133</v>
      </c>
      <c r="AF100" s="570" t="s">
        <v>1090</v>
      </c>
      <c r="AG100" s="513">
        <v>10</v>
      </c>
    </row>
    <row r="101" spans="2:33" ht="15">
      <c r="B101" s="218">
        <v>11</v>
      </c>
      <c r="C101" s="219" t="s">
        <v>146</v>
      </c>
      <c r="D101" s="198" t="s">
        <v>175</v>
      </c>
      <c r="E101" s="198" t="s">
        <v>183</v>
      </c>
      <c r="F101" s="198" t="s">
        <v>200</v>
      </c>
      <c r="G101" s="198" t="s">
        <v>172</v>
      </c>
      <c r="H101" s="198" t="s">
        <v>183</v>
      </c>
      <c r="I101" s="198" t="s">
        <v>176</v>
      </c>
      <c r="J101" s="198" t="s">
        <v>171</v>
      </c>
      <c r="K101" s="198" t="s">
        <v>182</v>
      </c>
      <c r="L101" s="198" t="s">
        <v>890</v>
      </c>
      <c r="M101" s="198" t="s">
        <v>176</v>
      </c>
      <c r="N101" s="624"/>
      <c r="O101" s="198" t="s">
        <v>177</v>
      </c>
      <c r="P101" s="198" t="s">
        <v>172</v>
      </c>
      <c r="Q101" s="198" t="s">
        <v>171</v>
      </c>
      <c r="R101" s="198" t="s">
        <v>172</v>
      </c>
      <c r="S101" s="198" t="s">
        <v>177</v>
      </c>
      <c r="T101" s="198" t="s">
        <v>180</v>
      </c>
      <c r="U101" s="198" t="s">
        <v>195</v>
      </c>
      <c r="V101" s="198" t="s">
        <v>178</v>
      </c>
      <c r="W101" s="510" t="s">
        <v>173</v>
      </c>
      <c r="X101" s="535">
        <v>19</v>
      </c>
      <c r="Y101" s="198" t="s">
        <v>936</v>
      </c>
      <c r="Z101" s="198" t="s">
        <v>785</v>
      </c>
      <c r="AA101" s="198" t="s">
        <v>1112</v>
      </c>
      <c r="AB101" s="198" t="s">
        <v>1123</v>
      </c>
      <c r="AC101" s="198" t="s">
        <v>730</v>
      </c>
      <c r="AD101" s="198"/>
      <c r="AE101" s="198" t="s">
        <v>1134</v>
      </c>
      <c r="AF101" s="570" t="s">
        <v>704</v>
      </c>
      <c r="AG101" s="513">
        <v>11</v>
      </c>
    </row>
    <row r="102" spans="2:33" ht="15">
      <c r="B102" s="218">
        <v>12</v>
      </c>
      <c r="C102" s="219" t="s">
        <v>154</v>
      </c>
      <c r="D102" s="198" t="s">
        <v>187</v>
      </c>
      <c r="E102" s="198" t="s">
        <v>183</v>
      </c>
      <c r="F102" s="198" t="s">
        <v>889</v>
      </c>
      <c r="G102" s="198" t="s">
        <v>186</v>
      </c>
      <c r="H102" s="198" t="s">
        <v>177</v>
      </c>
      <c r="I102" s="198" t="s">
        <v>181</v>
      </c>
      <c r="J102" s="198" t="s">
        <v>189</v>
      </c>
      <c r="K102" s="198" t="s">
        <v>179</v>
      </c>
      <c r="L102" s="198" t="s">
        <v>181</v>
      </c>
      <c r="M102" s="198" t="s">
        <v>177</v>
      </c>
      <c r="N102" s="198" t="s">
        <v>176</v>
      </c>
      <c r="O102" s="624"/>
      <c r="P102" s="198" t="s">
        <v>179</v>
      </c>
      <c r="Q102" s="198" t="s">
        <v>194</v>
      </c>
      <c r="R102" s="198" t="s">
        <v>183</v>
      </c>
      <c r="S102" s="198" t="s">
        <v>171</v>
      </c>
      <c r="T102" s="198" t="s">
        <v>189</v>
      </c>
      <c r="U102" s="198" t="s">
        <v>171</v>
      </c>
      <c r="V102" s="198" t="s">
        <v>178</v>
      </c>
      <c r="W102" s="510" t="s">
        <v>182</v>
      </c>
      <c r="X102" s="535">
        <v>19</v>
      </c>
      <c r="Y102" s="198" t="s">
        <v>936</v>
      </c>
      <c r="Z102" s="198" t="s">
        <v>785</v>
      </c>
      <c r="AA102" s="198" t="s">
        <v>1112</v>
      </c>
      <c r="AB102" s="198" t="s">
        <v>1124</v>
      </c>
      <c r="AC102" s="198" t="s">
        <v>312</v>
      </c>
      <c r="AD102" s="198"/>
      <c r="AE102" s="198" t="s">
        <v>1135</v>
      </c>
      <c r="AF102" s="570" t="s">
        <v>704</v>
      </c>
      <c r="AG102" s="513">
        <v>12</v>
      </c>
    </row>
    <row r="103" spans="2:33" ht="15">
      <c r="B103" s="218">
        <v>13</v>
      </c>
      <c r="C103" s="219" t="s">
        <v>40</v>
      </c>
      <c r="D103" s="198" t="s">
        <v>269</v>
      </c>
      <c r="E103" s="198" t="s">
        <v>178</v>
      </c>
      <c r="F103" s="198" t="s">
        <v>194</v>
      </c>
      <c r="G103" s="198" t="s">
        <v>173</v>
      </c>
      <c r="H103" s="198" t="s">
        <v>187</v>
      </c>
      <c r="I103" s="198" t="s">
        <v>890</v>
      </c>
      <c r="J103" s="198" t="s">
        <v>172</v>
      </c>
      <c r="K103" s="198" t="s">
        <v>270</v>
      </c>
      <c r="L103" s="198" t="s">
        <v>183</v>
      </c>
      <c r="M103" s="198" t="s">
        <v>175</v>
      </c>
      <c r="N103" s="198" t="s">
        <v>173</v>
      </c>
      <c r="O103" s="198" t="s">
        <v>178</v>
      </c>
      <c r="P103" s="624"/>
      <c r="Q103" s="198" t="s">
        <v>180</v>
      </c>
      <c r="R103" s="198" t="s">
        <v>184</v>
      </c>
      <c r="S103" s="198" t="s">
        <v>183</v>
      </c>
      <c r="T103" s="198" t="s">
        <v>204</v>
      </c>
      <c r="U103" s="198" t="s">
        <v>177</v>
      </c>
      <c r="V103" s="198" t="s">
        <v>202</v>
      </c>
      <c r="W103" s="510" t="s">
        <v>176</v>
      </c>
      <c r="X103" s="535">
        <v>19</v>
      </c>
      <c r="Y103" s="198" t="s">
        <v>311</v>
      </c>
      <c r="Z103" s="198"/>
      <c r="AA103" s="198" t="s">
        <v>806</v>
      </c>
      <c r="AB103" s="198" t="s">
        <v>1136</v>
      </c>
      <c r="AC103" s="198" t="s">
        <v>310</v>
      </c>
      <c r="AD103" s="198"/>
      <c r="AE103" s="198" t="s">
        <v>1146</v>
      </c>
      <c r="AF103" s="570" t="s">
        <v>704</v>
      </c>
      <c r="AG103" s="513">
        <v>13</v>
      </c>
    </row>
    <row r="104" spans="2:33" ht="15">
      <c r="B104" s="218">
        <v>14</v>
      </c>
      <c r="C104" s="219" t="s">
        <v>509</v>
      </c>
      <c r="D104" s="198" t="s">
        <v>184</v>
      </c>
      <c r="E104" s="198" t="s">
        <v>173</v>
      </c>
      <c r="F104" s="198" t="s">
        <v>195</v>
      </c>
      <c r="G104" s="198" t="s">
        <v>179</v>
      </c>
      <c r="H104" s="198" t="s">
        <v>180</v>
      </c>
      <c r="I104" s="198" t="s">
        <v>177</v>
      </c>
      <c r="J104" s="198" t="s">
        <v>201</v>
      </c>
      <c r="K104" s="198" t="s">
        <v>1107</v>
      </c>
      <c r="L104" s="198" t="s">
        <v>182</v>
      </c>
      <c r="M104" s="198" t="s">
        <v>178</v>
      </c>
      <c r="N104" s="198" t="s">
        <v>171</v>
      </c>
      <c r="O104" s="198" t="s">
        <v>193</v>
      </c>
      <c r="P104" s="198" t="s">
        <v>181</v>
      </c>
      <c r="Q104" s="624"/>
      <c r="R104" s="198" t="s">
        <v>891</v>
      </c>
      <c r="S104" s="198" t="s">
        <v>171</v>
      </c>
      <c r="T104" s="198" t="s">
        <v>171</v>
      </c>
      <c r="U104" s="198" t="s">
        <v>201</v>
      </c>
      <c r="V104" s="198" t="s">
        <v>179</v>
      </c>
      <c r="W104" s="510" t="s">
        <v>171</v>
      </c>
      <c r="X104" s="535">
        <v>19</v>
      </c>
      <c r="Y104" s="198" t="s">
        <v>756</v>
      </c>
      <c r="Z104" s="198" t="s">
        <v>756</v>
      </c>
      <c r="AA104" s="198" t="s">
        <v>936</v>
      </c>
      <c r="AB104" s="198" t="s">
        <v>1137</v>
      </c>
      <c r="AC104" s="198" t="s">
        <v>784</v>
      </c>
      <c r="AD104" s="198"/>
      <c r="AE104" s="198" t="s">
        <v>1147</v>
      </c>
      <c r="AF104" s="570" t="s">
        <v>704</v>
      </c>
      <c r="AG104" s="513">
        <v>14</v>
      </c>
    </row>
    <row r="105" spans="2:33" ht="15">
      <c r="B105" s="218">
        <v>15</v>
      </c>
      <c r="C105" s="219" t="s">
        <v>561</v>
      </c>
      <c r="D105" s="198" t="s">
        <v>201</v>
      </c>
      <c r="E105" s="198" t="s">
        <v>187</v>
      </c>
      <c r="F105" s="198" t="s">
        <v>177</v>
      </c>
      <c r="G105" s="198" t="s">
        <v>188</v>
      </c>
      <c r="H105" s="198" t="s">
        <v>171</v>
      </c>
      <c r="I105" s="198" t="s">
        <v>175</v>
      </c>
      <c r="J105" s="198" t="s">
        <v>171</v>
      </c>
      <c r="K105" s="198" t="s">
        <v>195</v>
      </c>
      <c r="L105" s="198" t="s">
        <v>177</v>
      </c>
      <c r="M105" s="198" t="s">
        <v>177</v>
      </c>
      <c r="N105" s="198" t="s">
        <v>173</v>
      </c>
      <c r="O105" s="198" t="s">
        <v>184</v>
      </c>
      <c r="P105" s="198" t="s">
        <v>183</v>
      </c>
      <c r="Q105" s="198" t="s">
        <v>890</v>
      </c>
      <c r="R105" s="624"/>
      <c r="S105" s="198" t="s">
        <v>193</v>
      </c>
      <c r="T105" s="198" t="s">
        <v>178</v>
      </c>
      <c r="U105" s="198" t="s">
        <v>270</v>
      </c>
      <c r="V105" s="198" t="s">
        <v>183</v>
      </c>
      <c r="W105" s="510" t="s">
        <v>174</v>
      </c>
      <c r="X105" s="535">
        <v>19</v>
      </c>
      <c r="Y105" s="198" t="s">
        <v>936</v>
      </c>
      <c r="Z105" s="198" t="s">
        <v>730</v>
      </c>
      <c r="AA105" s="198" t="s">
        <v>311</v>
      </c>
      <c r="AB105" s="198" t="s">
        <v>1138</v>
      </c>
      <c r="AC105" s="198" t="s">
        <v>1139</v>
      </c>
      <c r="AD105" s="198"/>
      <c r="AE105" s="198" t="s">
        <v>1147</v>
      </c>
      <c r="AF105" s="570" t="s">
        <v>1105</v>
      </c>
      <c r="AG105" s="513">
        <v>15</v>
      </c>
    </row>
    <row r="106" spans="2:33" ht="15">
      <c r="B106" s="218">
        <v>16</v>
      </c>
      <c r="C106" s="219" t="s">
        <v>498</v>
      </c>
      <c r="D106" s="198" t="s">
        <v>890</v>
      </c>
      <c r="E106" s="198" t="s">
        <v>183</v>
      </c>
      <c r="F106" s="198" t="s">
        <v>194</v>
      </c>
      <c r="G106" s="198" t="s">
        <v>187</v>
      </c>
      <c r="H106" s="198" t="s">
        <v>184</v>
      </c>
      <c r="I106" s="198" t="s">
        <v>176</v>
      </c>
      <c r="J106" s="198" t="s">
        <v>173</v>
      </c>
      <c r="K106" s="198" t="s">
        <v>176</v>
      </c>
      <c r="L106" s="198" t="s">
        <v>182</v>
      </c>
      <c r="M106" s="198" t="s">
        <v>174</v>
      </c>
      <c r="N106" s="198" t="s">
        <v>176</v>
      </c>
      <c r="O106" s="198" t="s">
        <v>171</v>
      </c>
      <c r="P106" s="198" t="s">
        <v>184</v>
      </c>
      <c r="Q106" s="198" t="s">
        <v>171</v>
      </c>
      <c r="R106" s="198" t="s">
        <v>194</v>
      </c>
      <c r="S106" s="624"/>
      <c r="T106" s="198" t="s">
        <v>175</v>
      </c>
      <c r="U106" s="198" t="s">
        <v>183</v>
      </c>
      <c r="V106" s="198" t="s">
        <v>178</v>
      </c>
      <c r="W106" s="510" t="s">
        <v>194</v>
      </c>
      <c r="X106" s="535">
        <v>19</v>
      </c>
      <c r="Y106" s="198" t="s">
        <v>936</v>
      </c>
      <c r="Z106" s="198" t="s">
        <v>730</v>
      </c>
      <c r="AA106" s="198" t="s">
        <v>311</v>
      </c>
      <c r="AB106" s="198" t="s">
        <v>1138</v>
      </c>
      <c r="AC106" s="198" t="s">
        <v>1139</v>
      </c>
      <c r="AD106" s="198" t="s">
        <v>720</v>
      </c>
      <c r="AE106" s="198" t="s">
        <v>1148</v>
      </c>
      <c r="AF106" s="570" t="s">
        <v>789</v>
      </c>
      <c r="AG106" s="513">
        <v>16</v>
      </c>
    </row>
    <row r="107" spans="2:33" ht="15">
      <c r="B107" s="218">
        <v>17</v>
      </c>
      <c r="C107" s="219" t="s">
        <v>27</v>
      </c>
      <c r="D107" s="198" t="s">
        <v>200</v>
      </c>
      <c r="E107" s="198" t="s">
        <v>184</v>
      </c>
      <c r="F107" s="198" t="s">
        <v>199</v>
      </c>
      <c r="G107" s="198" t="s">
        <v>187</v>
      </c>
      <c r="H107" s="198" t="s">
        <v>183</v>
      </c>
      <c r="I107" s="198" t="s">
        <v>183</v>
      </c>
      <c r="J107" s="198" t="s">
        <v>189</v>
      </c>
      <c r="K107" s="198" t="s">
        <v>178</v>
      </c>
      <c r="L107" s="198" t="s">
        <v>194</v>
      </c>
      <c r="M107" s="198" t="s">
        <v>197</v>
      </c>
      <c r="N107" s="198" t="s">
        <v>181</v>
      </c>
      <c r="O107" s="198" t="s">
        <v>190</v>
      </c>
      <c r="P107" s="198" t="s">
        <v>205</v>
      </c>
      <c r="Q107" s="198" t="s">
        <v>171</v>
      </c>
      <c r="R107" s="198" t="s">
        <v>179</v>
      </c>
      <c r="S107" s="198" t="s">
        <v>174</v>
      </c>
      <c r="T107" s="624"/>
      <c r="U107" s="198" t="s">
        <v>190</v>
      </c>
      <c r="V107" s="198" t="s">
        <v>183</v>
      </c>
      <c r="W107" s="510" t="s">
        <v>182</v>
      </c>
      <c r="X107" s="535">
        <v>19</v>
      </c>
      <c r="Y107" s="198" t="s">
        <v>936</v>
      </c>
      <c r="Z107" s="198" t="s">
        <v>725</v>
      </c>
      <c r="AA107" s="198" t="s">
        <v>806</v>
      </c>
      <c r="AB107" s="198" t="s">
        <v>1140</v>
      </c>
      <c r="AC107" s="198" t="s">
        <v>1141</v>
      </c>
      <c r="AD107" s="198"/>
      <c r="AE107" s="198" t="s">
        <v>1149</v>
      </c>
      <c r="AF107" s="570" t="s">
        <v>789</v>
      </c>
      <c r="AG107" s="513">
        <v>17</v>
      </c>
    </row>
    <row r="108" spans="2:33" ht="15">
      <c r="B108" s="218">
        <v>18</v>
      </c>
      <c r="C108" s="219" t="s">
        <v>32</v>
      </c>
      <c r="D108" s="198" t="s">
        <v>184</v>
      </c>
      <c r="E108" s="198" t="s">
        <v>184</v>
      </c>
      <c r="F108" s="198" t="s">
        <v>176</v>
      </c>
      <c r="G108" s="198" t="s">
        <v>184</v>
      </c>
      <c r="H108" s="198" t="s">
        <v>178</v>
      </c>
      <c r="I108" s="198" t="s">
        <v>181</v>
      </c>
      <c r="J108" s="198" t="s">
        <v>182</v>
      </c>
      <c r="K108" s="198" t="s">
        <v>178</v>
      </c>
      <c r="L108" s="198" t="s">
        <v>176</v>
      </c>
      <c r="M108" s="198" t="s">
        <v>171</v>
      </c>
      <c r="N108" s="198" t="s">
        <v>195</v>
      </c>
      <c r="O108" s="198" t="s">
        <v>171</v>
      </c>
      <c r="P108" s="198" t="s">
        <v>176</v>
      </c>
      <c r="Q108" s="198" t="s">
        <v>200</v>
      </c>
      <c r="R108" s="198" t="s">
        <v>269</v>
      </c>
      <c r="S108" s="198" t="s">
        <v>184</v>
      </c>
      <c r="T108" s="198" t="s">
        <v>189</v>
      </c>
      <c r="U108" s="624"/>
      <c r="V108" s="198" t="s">
        <v>182</v>
      </c>
      <c r="W108" s="510" t="s">
        <v>177</v>
      </c>
      <c r="X108" s="535">
        <v>19</v>
      </c>
      <c r="Y108" s="198" t="s">
        <v>715</v>
      </c>
      <c r="Z108" s="198" t="s">
        <v>715</v>
      </c>
      <c r="AA108" s="198" t="s">
        <v>311</v>
      </c>
      <c r="AB108" s="198" t="s">
        <v>1142</v>
      </c>
      <c r="AC108" s="198" t="s">
        <v>1139</v>
      </c>
      <c r="AD108" s="198"/>
      <c r="AE108" s="198" t="s">
        <v>1150</v>
      </c>
      <c r="AF108" s="570" t="s">
        <v>1106</v>
      </c>
      <c r="AG108" s="513">
        <v>18</v>
      </c>
    </row>
    <row r="109" spans="2:33" ht="15">
      <c r="B109" s="218">
        <v>19</v>
      </c>
      <c r="C109" s="219" t="s">
        <v>497</v>
      </c>
      <c r="D109" s="198" t="s">
        <v>173</v>
      </c>
      <c r="E109" s="198" t="s">
        <v>199</v>
      </c>
      <c r="F109" s="198" t="s">
        <v>173</v>
      </c>
      <c r="G109" s="198" t="s">
        <v>177</v>
      </c>
      <c r="H109" s="198" t="s">
        <v>890</v>
      </c>
      <c r="I109" s="198" t="s">
        <v>184</v>
      </c>
      <c r="J109" s="198" t="s">
        <v>173</v>
      </c>
      <c r="K109" s="198" t="s">
        <v>187</v>
      </c>
      <c r="L109" s="198" t="s">
        <v>269</v>
      </c>
      <c r="M109" s="198" t="s">
        <v>173</v>
      </c>
      <c r="N109" s="198" t="s">
        <v>179</v>
      </c>
      <c r="O109" s="198" t="s">
        <v>179</v>
      </c>
      <c r="P109" s="198" t="s">
        <v>203</v>
      </c>
      <c r="Q109" s="198" t="s">
        <v>178</v>
      </c>
      <c r="R109" s="198" t="s">
        <v>184</v>
      </c>
      <c r="S109" s="198" t="s">
        <v>183</v>
      </c>
      <c r="T109" s="198" t="s">
        <v>184</v>
      </c>
      <c r="U109" s="198" t="s">
        <v>182</v>
      </c>
      <c r="V109" s="624"/>
      <c r="W109" s="510" t="s">
        <v>172</v>
      </c>
      <c r="X109" s="535">
        <v>19</v>
      </c>
      <c r="Y109" s="198" t="s">
        <v>936</v>
      </c>
      <c r="Z109" s="198" t="s">
        <v>720</v>
      </c>
      <c r="AA109" s="198" t="s">
        <v>1111</v>
      </c>
      <c r="AB109" s="198" t="s">
        <v>1143</v>
      </c>
      <c r="AC109" s="198" t="s">
        <v>1144</v>
      </c>
      <c r="AD109" s="198"/>
      <c r="AE109" s="198" t="s">
        <v>1151</v>
      </c>
      <c r="AF109" s="570" t="s">
        <v>1106</v>
      </c>
      <c r="AG109" s="513">
        <v>19</v>
      </c>
    </row>
    <row r="110" spans="2:33" ht="15.75" thickBot="1">
      <c r="B110" s="220">
        <v>20</v>
      </c>
      <c r="C110" s="221" t="s">
        <v>700</v>
      </c>
      <c r="D110" s="200" t="s">
        <v>193</v>
      </c>
      <c r="E110" s="200" t="s">
        <v>172</v>
      </c>
      <c r="F110" s="200" t="s">
        <v>178</v>
      </c>
      <c r="G110" s="200" t="s">
        <v>172</v>
      </c>
      <c r="H110" s="200" t="s">
        <v>171</v>
      </c>
      <c r="I110" s="200" t="s">
        <v>188</v>
      </c>
      <c r="J110" s="200" t="s">
        <v>184</v>
      </c>
      <c r="K110" s="200" t="s">
        <v>187</v>
      </c>
      <c r="L110" s="200" t="s">
        <v>184</v>
      </c>
      <c r="M110" s="200" t="s">
        <v>178</v>
      </c>
      <c r="N110" s="200" t="s">
        <v>172</v>
      </c>
      <c r="O110" s="200" t="s">
        <v>182</v>
      </c>
      <c r="P110" s="200" t="s">
        <v>177</v>
      </c>
      <c r="Q110" s="200" t="s">
        <v>171</v>
      </c>
      <c r="R110" s="200" t="s">
        <v>175</v>
      </c>
      <c r="S110" s="200" t="s">
        <v>193</v>
      </c>
      <c r="T110" s="200" t="s">
        <v>182</v>
      </c>
      <c r="U110" s="200" t="s">
        <v>176</v>
      </c>
      <c r="V110" s="200" t="s">
        <v>173</v>
      </c>
      <c r="W110" s="625"/>
      <c r="X110" s="535">
        <v>19</v>
      </c>
      <c r="Y110" s="200" t="s">
        <v>715</v>
      </c>
      <c r="Z110" s="200" t="s">
        <v>785</v>
      </c>
      <c r="AA110" s="200" t="s">
        <v>806</v>
      </c>
      <c r="AB110" s="200" t="s">
        <v>1145</v>
      </c>
      <c r="AC110" s="200" t="s">
        <v>807</v>
      </c>
      <c r="AD110" s="200"/>
      <c r="AE110" s="200" t="s">
        <v>1152</v>
      </c>
      <c r="AF110" s="533">
        <v>13</v>
      </c>
      <c r="AG110" s="513">
        <v>20</v>
      </c>
    </row>
    <row r="112" ht="18.75">
      <c r="C112" s="524" t="s">
        <v>916</v>
      </c>
    </row>
    <row r="113" ht="15.75" thickBot="1"/>
    <row r="114" spans="2:22" ht="15.75" thickBot="1">
      <c r="B114" s="135" t="s">
        <v>0</v>
      </c>
      <c r="C114" s="528" t="s">
        <v>917</v>
      </c>
      <c r="D114" s="136">
        <v>1</v>
      </c>
      <c r="E114" s="136">
        <v>2</v>
      </c>
      <c r="F114" s="136">
        <v>3</v>
      </c>
      <c r="G114" s="136">
        <v>4</v>
      </c>
      <c r="H114" s="222">
        <v>5</v>
      </c>
      <c r="I114" s="136">
        <v>6</v>
      </c>
      <c r="J114" s="136">
        <v>7</v>
      </c>
      <c r="K114" s="136">
        <v>8</v>
      </c>
      <c r="L114" s="136">
        <v>9</v>
      </c>
      <c r="M114" s="222" t="s">
        <v>2</v>
      </c>
      <c r="N114" s="136" t="s">
        <v>3</v>
      </c>
      <c r="O114" s="136" t="s">
        <v>4</v>
      </c>
      <c r="P114" s="136" t="s">
        <v>5</v>
      </c>
      <c r="Q114" s="223" t="s">
        <v>300</v>
      </c>
      <c r="R114" s="136" t="s">
        <v>8</v>
      </c>
      <c r="S114" s="136" t="s">
        <v>307</v>
      </c>
      <c r="T114" s="136" t="s">
        <v>301</v>
      </c>
      <c r="U114" s="215" t="s">
        <v>9</v>
      </c>
      <c r="V114" s="226" t="s">
        <v>302</v>
      </c>
    </row>
    <row r="115" spans="2:22" ht="15">
      <c r="B115" s="224">
        <v>1</v>
      </c>
      <c r="C115" s="225" t="s">
        <v>496</v>
      </c>
      <c r="D115" s="527"/>
      <c r="E115" s="217" t="s">
        <v>171</v>
      </c>
      <c r="F115" s="217" t="s">
        <v>182</v>
      </c>
      <c r="G115" s="217" t="s">
        <v>191</v>
      </c>
      <c r="H115" s="217" t="s">
        <v>179</v>
      </c>
      <c r="I115" s="217" t="s">
        <v>182</v>
      </c>
      <c r="J115" s="217" t="s">
        <v>188</v>
      </c>
      <c r="K115" s="217" t="s">
        <v>176</v>
      </c>
      <c r="L115" s="217" t="s">
        <v>185</v>
      </c>
      <c r="M115" s="534">
        <v>8</v>
      </c>
      <c r="N115" s="217" t="s">
        <v>715</v>
      </c>
      <c r="O115" s="217" t="s">
        <v>730</v>
      </c>
      <c r="P115" s="217"/>
      <c r="Q115" s="217" t="s">
        <v>918</v>
      </c>
      <c r="R115" s="227">
        <v>13</v>
      </c>
      <c r="S115" s="217"/>
      <c r="T115" s="217" t="s">
        <v>927</v>
      </c>
      <c r="U115" s="531">
        <v>13</v>
      </c>
      <c r="V115" s="511"/>
    </row>
    <row r="116" spans="2:22" ht="15">
      <c r="B116" s="218">
        <v>2</v>
      </c>
      <c r="C116" s="219" t="s">
        <v>493</v>
      </c>
      <c r="D116" s="198" t="s">
        <v>171</v>
      </c>
      <c r="E116" s="525"/>
      <c r="F116" s="198" t="s">
        <v>891</v>
      </c>
      <c r="G116" s="198" t="s">
        <v>176</v>
      </c>
      <c r="H116" s="198" t="s">
        <v>891</v>
      </c>
      <c r="I116" s="198" t="s">
        <v>172</v>
      </c>
      <c r="J116" s="198" t="s">
        <v>175</v>
      </c>
      <c r="K116" s="198" t="s">
        <v>193</v>
      </c>
      <c r="L116" s="198" t="s">
        <v>183</v>
      </c>
      <c r="M116" s="535">
        <v>8</v>
      </c>
      <c r="N116" s="198" t="s">
        <v>715</v>
      </c>
      <c r="O116" s="198" t="s">
        <v>720</v>
      </c>
      <c r="P116" s="198" t="s">
        <v>725</v>
      </c>
      <c r="Q116" s="198" t="s">
        <v>919</v>
      </c>
      <c r="R116" s="229">
        <v>12</v>
      </c>
      <c r="S116" s="198"/>
      <c r="T116" s="198" t="s">
        <v>928</v>
      </c>
      <c r="U116" s="532">
        <v>11</v>
      </c>
      <c r="V116" s="513"/>
    </row>
    <row r="117" spans="2:22" ht="15">
      <c r="B117" s="218">
        <v>3</v>
      </c>
      <c r="C117" s="219" t="s">
        <v>279</v>
      </c>
      <c r="D117" s="198" t="s">
        <v>182</v>
      </c>
      <c r="E117" s="198" t="s">
        <v>890</v>
      </c>
      <c r="F117" s="525"/>
      <c r="G117" s="198" t="s">
        <v>191</v>
      </c>
      <c r="H117" s="198" t="s">
        <v>172</v>
      </c>
      <c r="I117" s="198" t="s">
        <v>184</v>
      </c>
      <c r="J117" s="198" t="s">
        <v>176</v>
      </c>
      <c r="K117" s="198" t="s">
        <v>188</v>
      </c>
      <c r="L117" s="198" t="s">
        <v>204</v>
      </c>
      <c r="M117" s="535">
        <v>8</v>
      </c>
      <c r="N117" s="198" t="s">
        <v>785</v>
      </c>
      <c r="O117" s="198" t="s">
        <v>720</v>
      </c>
      <c r="P117" s="198" t="s">
        <v>730</v>
      </c>
      <c r="Q117" s="198" t="s">
        <v>920</v>
      </c>
      <c r="R117" s="229">
        <v>-2</v>
      </c>
      <c r="S117" s="198"/>
      <c r="T117" s="198" t="s">
        <v>929</v>
      </c>
      <c r="U117" s="532">
        <v>9</v>
      </c>
      <c r="V117" s="512"/>
    </row>
    <row r="118" spans="2:22" ht="15">
      <c r="B118" s="218">
        <v>4</v>
      </c>
      <c r="C118" s="219" t="s">
        <v>505</v>
      </c>
      <c r="D118" s="198" t="s">
        <v>192</v>
      </c>
      <c r="E118" s="198" t="s">
        <v>177</v>
      </c>
      <c r="F118" s="198" t="s">
        <v>192</v>
      </c>
      <c r="G118" s="525"/>
      <c r="H118" s="198" t="s">
        <v>183</v>
      </c>
      <c r="I118" s="198" t="s">
        <v>180</v>
      </c>
      <c r="J118" s="198" t="s">
        <v>176</v>
      </c>
      <c r="K118" s="198" t="s">
        <v>200</v>
      </c>
      <c r="L118" s="198" t="s">
        <v>189</v>
      </c>
      <c r="M118" s="535">
        <v>8</v>
      </c>
      <c r="N118" s="198" t="s">
        <v>715</v>
      </c>
      <c r="O118" s="198"/>
      <c r="P118" s="198" t="s">
        <v>730</v>
      </c>
      <c r="Q118" s="198" t="s">
        <v>921</v>
      </c>
      <c r="R118" s="229">
        <v>13</v>
      </c>
      <c r="S118" s="198" t="s">
        <v>725</v>
      </c>
      <c r="T118" s="198" t="s">
        <v>930</v>
      </c>
      <c r="U118" s="532">
        <v>8</v>
      </c>
      <c r="V118" s="512"/>
    </row>
    <row r="119" spans="2:22" ht="15">
      <c r="B119" s="218">
        <v>5</v>
      </c>
      <c r="C119" s="219" t="s">
        <v>38</v>
      </c>
      <c r="D119" s="198" t="s">
        <v>178</v>
      </c>
      <c r="E119" s="198" t="s">
        <v>890</v>
      </c>
      <c r="F119" s="198" t="s">
        <v>173</v>
      </c>
      <c r="G119" s="198" t="s">
        <v>184</v>
      </c>
      <c r="H119" s="525"/>
      <c r="I119" s="198" t="s">
        <v>956</v>
      </c>
      <c r="J119" s="198" t="s">
        <v>173</v>
      </c>
      <c r="K119" s="198" t="s">
        <v>178</v>
      </c>
      <c r="L119" s="198" t="s">
        <v>176</v>
      </c>
      <c r="M119" s="535">
        <v>8</v>
      </c>
      <c r="N119" s="198" t="s">
        <v>785</v>
      </c>
      <c r="O119" s="198"/>
      <c r="P119" s="198" t="s">
        <v>785</v>
      </c>
      <c r="Q119" s="198" t="s">
        <v>922</v>
      </c>
      <c r="R119" s="229">
        <v>3</v>
      </c>
      <c r="S119" s="198"/>
      <c r="T119" s="198" t="s">
        <v>931</v>
      </c>
      <c r="U119" s="532">
        <v>8</v>
      </c>
      <c r="V119" s="512"/>
    </row>
    <row r="120" spans="2:22" ht="15">
      <c r="B120" s="218">
        <v>6</v>
      </c>
      <c r="C120" s="219" t="s">
        <v>16</v>
      </c>
      <c r="D120" s="198" t="s">
        <v>182</v>
      </c>
      <c r="E120" s="198" t="s">
        <v>173</v>
      </c>
      <c r="F120" s="198" t="s">
        <v>183</v>
      </c>
      <c r="G120" s="198" t="s">
        <v>181</v>
      </c>
      <c r="H120" s="198" t="s">
        <v>955</v>
      </c>
      <c r="I120" s="525"/>
      <c r="J120" s="198" t="s">
        <v>201</v>
      </c>
      <c r="K120" s="198" t="s">
        <v>173</v>
      </c>
      <c r="L120" s="198" t="s">
        <v>181</v>
      </c>
      <c r="M120" s="535">
        <v>8</v>
      </c>
      <c r="N120" s="198" t="s">
        <v>730</v>
      </c>
      <c r="O120" s="198" t="s">
        <v>720</v>
      </c>
      <c r="P120" s="198" t="s">
        <v>785</v>
      </c>
      <c r="Q120" s="198" t="s">
        <v>923</v>
      </c>
      <c r="R120" s="229">
        <v>-21</v>
      </c>
      <c r="S120" s="198"/>
      <c r="T120" s="198" t="s">
        <v>932</v>
      </c>
      <c r="U120" s="532">
        <v>7</v>
      </c>
      <c r="V120" s="513"/>
    </row>
    <row r="121" spans="2:22" ht="15">
      <c r="B121" s="218">
        <v>7</v>
      </c>
      <c r="C121" s="219" t="s">
        <v>55</v>
      </c>
      <c r="D121" s="198" t="s">
        <v>187</v>
      </c>
      <c r="E121" s="198" t="s">
        <v>174</v>
      </c>
      <c r="F121" s="198" t="s">
        <v>177</v>
      </c>
      <c r="G121" s="198" t="s">
        <v>177</v>
      </c>
      <c r="H121" s="198" t="s">
        <v>172</v>
      </c>
      <c r="I121" s="198" t="s">
        <v>200</v>
      </c>
      <c r="J121" s="525"/>
      <c r="K121" s="198" t="s">
        <v>194</v>
      </c>
      <c r="L121" s="198" t="s">
        <v>195</v>
      </c>
      <c r="M121" s="535">
        <v>8</v>
      </c>
      <c r="N121" s="198" t="s">
        <v>725</v>
      </c>
      <c r="O121" s="198" t="s">
        <v>720</v>
      </c>
      <c r="P121" s="198" t="s">
        <v>715</v>
      </c>
      <c r="Q121" s="198" t="s">
        <v>924</v>
      </c>
      <c r="R121" s="229">
        <v>1</v>
      </c>
      <c r="S121" s="198"/>
      <c r="T121" s="198" t="s">
        <v>933</v>
      </c>
      <c r="U121" s="532">
        <v>5</v>
      </c>
      <c r="V121" s="512"/>
    </row>
    <row r="122" spans="2:22" ht="15">
      <c r="B122" s="218">
        <v>8</v>
      </c>
      <c r="C122" s="219" t="s">
        <v>153</v>
      </c>
      <c r="D122" s="198" t="s">
        <v>177</v>
      </c>
      <c r="E122" s="198" t="s">
        <v>194</v>
      </c>
      <c r="F122" s="198" t="s">
        <v>187</v>
      </c>
      <c r="G122" s="198" t="s">
        <v>201</v>
      </c>
      <c r="H122" s="198" t="s">
        <v>179</v>
      </c>
      <c r="I122" s="198" t="s">
        <v>172</v>
      </c>
      <c r="J122" s="198" t="s">
        <v>193</v>
      </c>
      <c r="K122" s="525"/>
      <c r="L122" s="198" t="s">
        <v>182</v>
      </c>
      <c r="M122" s="535">
        <v>8</v>
      </c>
      <c r="N122" s="198" t="s">
        <v>725</v>
      </c>
      <c r="O122" s="198" t="s">
        <v>720</v>
      </c>
      <c r="P122" s="198" t="s">
        <v>715</v>
      </c>
      <c r="Q122" s="198" t="s">
        <v>925</v>
      </c>
      <c r="R122" s="229">
        <v>-12</v>
      </c>
      <c r="S122" s="198"/>
      <c r="T122" s="198" t="s">
        <v>934</v>
      </c>
      <c r="U122" s="532">
        <v>5</v>
      </c>
      <c r="V122" s="512"/>
    </row>
    <row r="123" spans="2:22" ht="15.75" thickBot="1">
      <c r="B123" s="220">
        <v>9</v>
      </c>
      <c r="C123" s="221" t="s">
        <v>157</v>
      </c>
      <c r="D123" s="200" t="s">
        <v>186</v>
      </c>
      <c r="E123" s="200" t="s">
        <v>184</v>
      </c>
      <c r="F123" s="200" t="s">
        <v>205</v>
      </c>
      <c r="G123" s="200" t="s">
        <v>190</v>
      </c>
      <c r="H123" s="200" t="s">
        <v>177</v>
      </c>
      <c r="I123" s="200" t="s">
        <v>180</v>
      </c>
      <c r="J123" s="200" t="s">
        <v>195</v>
      </c>
      <c r="K123" s="200" t="s">
        <v>182</v>
      </c>
      <c r="L123" s="526"/>
      <c r="M123" s="536">
        <v>8</v>
      </c>
      <c r="N123" s="200" t="s">
        <v>720</v>
      </c>
      <c r="O123" s="200" t="s">
        <v>725</v>
      </c>
      <c r="P123" s="200" t="s">
        <v>715</v>
      </c>
      <c r="Q123" s="200" t="s">
        <v>926</v>
      </c>
      <c r="R123" s="230">
        <v>-7</v>
      </c>
      <c r="S123" s="200"/>
      <c r="T123" s="200" t="s">
        <v>935</v>
      </c>
      <c r="U123" s="533">
        <v>4</v>
      </c>
      <c r="V123" s="539">
        <v>37</v>
      </c>
    </row>
    <row r="124" ht="15.75" thickBot="1">
      <c r="M124" s="537"/>
    </row>
    <row r="125" spans="2:22" ht="15.75" thickBot="1">
      <c r="B125" s="135" t="s">
        <v>0</v>
      </c>
      <c r="C125" s="529" t="s">
        <v>937</v>
      </c>
      <c r="D125" s="136">
        <v>1</v>
      </c>
      <c r="E125" s="136">
        <v>2</v>
      </c>
      <c r="F125" s="136">
        <v>3</v>
      </c>
      <c r="G125" s="136">
        <v>4</v>
      </c>
      <c r="H125" s="222">
        <v>5</v>
      </c>
      <c r="I125" s="136">
        <v>6</v>
      </c>
      <c r="J125" s="136">
        <v>7</v>
      </c>
      <c r="K125" s="136">
        <v>8</v>
      </c>
      <c r="L125" s="136">
        <v>9</v>
      </c>
      <c r="M125" s="538" t="s">
        <v>2</v>
      </c>
      <c r="N125" s="136" t="s">
        <v>3</v>
      </c>
      <c r="O125" s="136" t="s">
        <v>4</v>
      </c>
      <c r="P125" s="136" t="s">
        <v>5</v>
      </c>
      <c r="Q125" s="223" t="s">
        <v>300</v>
      </c>
      <c r="R125" s="136" t="s">
        <v>8</v>
      </c>
      <c r="S125" s="136" t="s">
        <v>307</v>
      </c>
      <c r="T125" s="136" t="s">
        <v>301</v>
      </c>
      <c r="U125" s="215" t="s">
        <v>9</v>
      </c>
      <c r="V125" s="226" t="s">
        <v>302</v>
      </c>
    </row>
    <row r="126" spans="2:22" ht="15">
      <c r="B126" s="224">
        <v>1</v>
      </c>
      <c r="C126" s="225" t="s">
        <v>500</v>
      </c>
      <c r="D126" s="527"/>
      <c r="E126" s="217" t="s">
        <v>173</v>
      </c>
      <c r="F126" s="217" t="s">
        <v>183</v>
      </c>
      <c r="G126" s="217" t="s">
        <v>176</v>
      </c>
      <c r="H126" s="217" t="s">
        <v>954</v>
      </c>
      <c r="I126" s="217" t="s">
        <v>183</v>
      </c>
      <c r="J126" s="217" t="s">
        <v>184</v>
      </c>
      <c r="K126" s="217" t="s">
        <v>176</v>
      </c>
      <c r="L126" s="217" t="s">
        <v>179</v>
      </c>
      <c r="M126" s="534">
        <v>8</v>
      </c>
      <c r="N126" s="217" t="s">
        <v>756</v>
      </c>
      <c r="O126" s="217"/>
      <c r="P126" s="217" t="s">
        <v>725</v>
      </c>
      <c r="Q126" s="217" t="s">
        <v>946</v>
      </c>
      <c r="R126" s="227">
        <v>8</v>
      </c>
      <c r="S126" s="217"/>
      <c r="T126" s="217" t="s">
        <v>938</v>
      </c>
      <c r="U126" s="531">
        <v>12</v>
      </c>
      <c r="V126" s="511"/>
    </row>
    <row r="127" spans="2:22" ht="15">
      <c r="B127" s="218">
        <v>2</v>
      </c>
      <c r="C127" s="219" t="s">
        <v>284</v>
      </c>
      <c r="D127" s="198" t="s">
        <v>172</v>
      </c>
      <c r="E127" s="525"/>
      <c r="F127" s="198" t="s">
        <v>190</v>
      </c>
      <c r="G127" s="198" t="s">
        <v>193</v>
      </c>
      <c r="H127" s="198" t="s">
        <v>191</v>
      </c>
      <c r="I127" s="198" t="s">
        <v>174</v>
      </c>
      <c r="J127" s="198" t="s">
        <v>179</v>
      </c>
      <c r="K127" s="198" t="s">
        <v>193</v>
      </c>
      <c r="L127" s="198" t="s">
        <v>176</v>
      </c>
      <c r="M127" s="535">
        <v>8</v>
      </c>
      <c r="N127" s="198" t="s">
        <v>756</v>
      </c>
      <c r="O127" s="198"/>
      <c r="P127" s="198" t="s">
        <v>725</v>
      </c>
      <c r="Q127" s="198" t="s">
        <v>947</v>
      </c>
      <c r="R127" s="229">
        <v>5</v>
      </c>
      <c r="S127" s="198"/>
      <c r="T127" s="198" t="s">
        <v>939</v>
      </c>
      <c r="U127" s="532">
        <v>12</v>
      </c>
      <c r="V127" s="513"/>
    </row>
    <row r="128" spans="2:22" ht="15">
      <c r="B128" s="218">
        <v>3</v>
      </c>
      <c r="C128" s="219" t="s">
        <v>506</v>
      </c>
      <c r="D128" s="198" t="s">
        <v>184</v>
      </c>
      <c r="E128" s="198" t="s">
        <v>189</v>
      </c>
      <c r="F128" s="525"/>
      <c r="G128" s="198" t="s">
        <v>176</v>
      </c>
      <c r="H128" s="198" t="s">
        <v>171</v>
      </c>
      <c r="I128" s="198" t="s">
        <v>177</v>
      </c>
      <c r="J128" s="198" t="s">
        <v>296</v>
      </c>
      <c r="K128" s="198" t="s">
        <v>182</v>
      </c>
      <c r="L128" s="198" t="s">
        <v>176</v>
      </c>
      <c r="M128" s="535">
        <v>8</v>
      </c>
      <c r="N128" s="198" t="s">
        <v>785</v>
      </c>
      <c r="O128" s="198" t="s">
        <v>725</v>
      </c>
      <c r="P128" s="198" t="s">
        <v>725</v>
      </c>
      <c r="Q128" s="198" t="s">
        <v>948</v>
      </c>
      <c r="R128" s="229">
        <v>8</v>
      </c>
      <c r="S128" s="198"/>
      <c r="T128" s="198" t="s">
        <v>938</v>
      </c>
      <c r="U128" s="532">
        <v>10</v>
      </c>
      <c r="V128" s="512"/>
    </row>
    <row r="129" spans="2:22" ht="15">
      <c r="B129" s="218">
        <v>4</v>
      </c>
      <c r="C129" s="219" t="s">
        <v>508</v>
      </c>
      <c r="D129" s="198" t="s">
        <v>177</v>
      </c>
      <c r="E129" s="198" t="s">
        <v>194</v>
      </c>
      <c r="F129" s="198" t="s">
        <v>177</v>
      </c>
      <c r="G129" s="525"/>
      <c r="H129" s="198" t="s">
        <v>183</v>
      </c>
      <c r="I129" s="198" t="s">
        <v>180</v>
      </c>
      <c r="J129" s="198" t="s">
        <v>187</v>
      </c>
      <c r="K129" s="198" t="s">
        <v>189</v>
      </c>
      <c r="L129" s="198" t="s">
        <v>191</v>
      </c>
      <c r="M129" s="535">
        <v>8</v>
      </c>
      <c r="N129" s="198" t="s">
        <v>785</v>
      </c>
      <c r="O129" s="198"/>
      <c r="P129" s="198" t="s">
        <v>785</v>
      </c>
      <c r="Q129" s="198" t="s">
        <v>949</v>
      </c>
      <c r="R129" s="229">
        <v>8</v>
      </c>
      <c r="S129" s="198"/>
      <c r="T129" s="198" t="s">
        <v>940</v>
      </c>
      <c r="U129" s="532">
        <v>8</v>
      </c>
      <c r="V129" s="512"/>
    </row>
    <row r="130" spans="2:22" ht="15">
      <c r="B130" s="218">
        <v>5</v>
      </c>
      <c r="C130" s="530" t="s">
        <v>511</v>
      </c>
      <c r="D130" s="198" t="s">
        <v>193</v>
      </c>
      <c r="E130" s="198" t="s">
        <v>192</v>
      </c>
      <c r="F130" s="198" t="s">
        <v>171</v>
      </c>
      <c r="G130" s="198" t="s">
        <v>184</v>
      </c>
      <c r="H130" s="525"/>
      <c r="I130" s="198" t="s">
        <v>189</v>
      </c>
      <c r="J130" s="198" t="s">
        <v>183</v>
      </c>
      <c r="K130" s="198" t="s">
        <v>177</v>
      </c>
      <c r="L130" s="198" t="s">
        <v>173</v>
      </c>
      <c r="M130" s="535">
        <v>8</v>
      </c>
      <c r="N130" s="198" t="s">
        <v>785</v>
      </c>
      <c r="O130" s="198" t="s">
        <v>720</v>
      </c>
      <c r="P130" s="198" t="s">
        <v>730</v>
      </c>
      <c r="Q130" s="198" t="s">
        <v>950</v>
      </c>
      <c r="R130" s="229">
        <v>3</v>
      </c>
      <c r="S130" s="198"/>
      <c r="T130" s="198" t="s">
        <v>941</v>
      </c>
      <c r="U130" s="532">
        <v>8</v>
      </c>
      <c r="V130" s="512"/>
    </row>
    <row r="131" spans="2:22" ht="15">
      <c r="B131" s="218">
        <v>6</v>
      </c>
      <c r="C131" s="219" t="s">
        <v>42</v>
      </c>
      <c r="D131" s="198" t="s">
        <v>184</v>
      </c>
      <c r="E131" s="198" t="s">
        <v>175</v>
      </c>
      <c r="F131" s="198" t="s">
        <v>176</v>
      </c>
      <c r="G131" s="198" t="s">
        <v>181</v>
      </c>
      <c r="H131" s="198" t="s">
        <v>190</v>
      </c>
      <c r="I131" s="525"/>
      <c r="J131" s="198" t="s">
        <v>173</v>
      </c>
      <c r="K131" s="198" t="s">
        <v>185</v>
      </c>
      <c r="L131" s="198" t="s">
        <v>180</v>
      </c>
      <c r="M131" s="535">
        <v>8</v>
      </c>
      <c r="N131" s="198" t="s">
        <v>785</v>
      </c>
      <c r="O131" s="198"/>
      <c r="P131" s="198" t="s">
        <v>785</v>
      </c>
      <c r="Q131" s="198" t="s">
        <v>774</v>
      </c>
      <c r="R131" s="229">
        <v>-4</v>
      </c>
      <c r="S131" s="198"/>
      <c r="T131" s="198" t="s">
        <v>942</v>
      </c>
      <c r="U131" s="532">
        <v>8</v>
      </c>
      <c r="V131" s="512"/>
    </row>
    <row r="132" spans="2:22" ht="15">
      <c r="B132" s="218">
        <v>7</v>
      </c>
      <c r="C132" s="219" t="s">
        <v>13</v>
      </c>
      <c r="D132" s="198" t="s">
        <v>183</v>
      </c>
      <c r="E132" s="198" t="s">
        <v>178</v>
      </c>
      <c r="F132" s="198" t="s">
        <v>297</v>
      </c>
      <c r="G132" s="198" t="s">
        <v>188</v>
      </c>
      <c r="H132" s="198" t="s">
        <v>184</v>
      </c>
      <c r="I132" s="198" t="s">
        <v>172</v>
      </c>
      <c r="J132" s="525"/>
      <c r="K132" s="198" t="s">
        <v>193</v>
      </c>
      <c r="L132" s="198" t="s">
        <v>193</v>
      </c>
      <c r="M132" s="535">
        <v>8</v>
      </c>
      <c r="N132" s="198" t="s">
        <v>785</v>
      </c>
      <c r="O132" s="198"/>
      <c r="P132" s="198" t="s">
        <v>785</v>
      </c>
      <c r="Q132" s="198" t="s">
        <v>951</v>
      </c>
      <c r="R132" s="229">
        <v>-4</v>
      </c>
      <c r="S132" s="198"/>
      <c r="T132" s="198" t="s">
        <v>943</v>
      </c>
      <c r="U132" s="532">
        <v>8</v>
      </c>
      <c r="V132" s="512"/>
    </row>
    <row r="133" spans="2:22" ht="15">
      <c r="B133" s="218">
        <v>8</v>
      </c>
      <c r="C133" s="219" t="s">
        <v>156</v>
      </c>
      <c r="D133" s="198" t="s">
        <v>177</v>
      </c>
      <c r="E133" s="198" t="s">
        <v>194</v>
      </c>
      <c r="F133" s="198" t="s">
        <v>182</v>
      </c>
      <c r="G133" s="198" t="s">
        <v>190</v>
      </c>
      <c r="H133" s="198" t="s">
        <v>176</v>
      </c>
      <c r="I133" s="198" t="s">
        <v>186</v>
      </c>
      <c r="J133" s="198" t="s">
        <v>194</v>
      </c>
      <c r="K133" s="525"/>
      <c r="L133" s="198" t="s">
        <v>890</v>
      </c>
      <c r="M133" s="535">
        <v>8</v>
      </c>
      <c r="N133" s="198" t="s">
        <v>720</v>
      </c>
      <c r="O133" s="198" t="s">
        <v>720</v>
      </c>
      <c r="P133" s="198" t="s">
        <v>756</v>
      </c>
      <c r="Q133" s="198" t="s">
        <v>952</v>
      </c>
      <c r="R133" s="229">
        <v>-15</v>
      </c>
      <c r="S133" s="198"/>
      <c r="T133" s="198" t="s">
        <v>944</v>
      </c>
      <c r="U133" s="532">
        <v>3</v>
      </c>
      <c r="V133" s="512"/>
    </row>
    <row r="134" spans="2:22" ht="15.75" thickBot="1">
      <c r="B134" s="220">
        <v>9</v>
      </c>
      <c r="C134" s="221" t="s">
        <v>494</v>
      </c>
      <c r="D134" s="200" t="s">
        <v>178</v>
      </c>
      <c r="E134" s="200" t="s">
        <v>177</v>
      </c>
      <c r="F134" s="200" t="s">
        <v>177</v>
      </c>
      <c r="G134" s="200" t="s">
        <v>192</v>
      </c>
      <c r="H134" s="200" t="s">
        <v>172</v>
      </c>
      <c r="I134" s="200" t="s">
        <v>181</v>
      </c>
      <c r="J134" s="200" t="s">
        <v>194</v>
      </c>
      <c r="K134" s="200" t="s">
        <v>891</v>
      </c>
      <c r="L134" s="526"/>
      <c r="M134" s="536">
        <v>8</v>
      </c>
      <c r="N134" s="200" t="s">
        <v>720</v>
      </c>
      <c r="O134" s="200"/>
      <c r="P134" s="200" t="s">
        <v>936</v>
      </c>
      <c r="Q134" s="200" t="s">
        <v>953</v>
      </c>
      <c r="R134" s="230">
        <v>-9</v>
      </c>
      <c r="S134" s="200"/>
      <c r="T134" s="200" t="s">
        <v>945</v>
      </c>
      <c r="U134" s="533">
        <v>1</v>
      </c>
      <c r="V134" s="539">
        <v>37</v>
      </c>
    </row>
    <row r="136" spans="2:16" ht="19.5" thickBot="1">
      <c r="B136" s="545"/>
      <c r="C136" s="202" t="s">
        <v>959</v>
      </c>
      <c r="D136" s="545"/>
      <c r="E136" s="545"/>
      <c r="F136" s="545"/>
      <c r="G136" s="545"/>
      <c r="H136" s="545"/>
      <c r="I136" s="545"/>
      <c r="J136" s="4"/>
      <c r="K136" s="545"/>
      <c r="M136" s="545"/>
      <c r="N136" s="545"/>
      <c r="O136" s="545"/>
      <c r="P136" s="545"/>
    </row>
    <row r="137" spans="2:17" ht="15.75" thickBot="1">
      <c r="B137" s="76" t="s">
        <v>0</v>
      </c>
      <c r="C137" s="78"/>
      <c r="D137" s="78">
        <v>1</v>
      </c>
      <c r="E137" s="78">
        <v>2</v>
      </c>
      <c r="F137" s="78" t="s">
        <v>735</v>
      </c>
      <c r="G137" s="78" t="s">
        <v>736</v>
      </c>
      <c r="H137" s="180" t="s">
        <v>2</v>
      </c>
      <c r="I137" s="78" t="s">
        <v>3</v>
      </c>
      <c r="J137" s="78" t="s">
        <v>4</v>
      </c>
      <c r="K137" s="78" t="s">
        <v>5</v>
      </c>
      <c r="L137" s="207" t="s">
        <v>300</v>
      </c>
      <c r="M137" s="78" t="s">
        <v>8</v>
      </c>
      <c r="N137" s="78" t="s">
        <v>307</v>
      </c>
      <c r="O137" s="78" t="s">
        <v>301</v>
      </c>
      <c r="P137" s="77" t="s">
        <v>9</v>
      </c>
      <c r="Q137" s="204" t="s">
        <v>302</v>
      </c>
    </row>
    <row r="138" spans="2:17" ht="15">
      <c r="B138" s="189">
        <v>1</v>
      </c>
      <c r="C138" s="190" t="s">
        <v>496</v>
      </c>
      <c r="D138" s="191"/>
      <c r="E138" s="194" t="s">
        <v>989</v>
      </c>
      <c r="F138" s="194"/>
      <c r="G138" s="194"/>
      <c r="H138" s="192">
        <v>2</v>
      </c>
      <c r="I138" s="193">
        <v>1</v>
      </c>
      <c r="J138" s="193"/>
      <c r="K138" s="193">
        <v>1</v>
      </c>
      <c r="L138" s="194" t="s">
        <v>728</v>
      </c>
      <c r="M138" s="194" t="s">
        <v>730</v>
      </c>
      <c r="N138" s="193"/>
      <c r="O138" s="195">
        <v>57</v>
      </c>
      <c r="P138" s="196">
        <f>I138*3+J138</f>
        <v>3</v>
      </c>
      <c r="Q138" s="557"/>
    </row>
    <row r="139" spans="2:17" ht="15.75" thickBot="1">
      <c r="B139" s="220">
        <v>1</v>
      </c>
      <c r="C139" s="221" t="s">
        <v>156</v>
      </c>
      <c r="D139" s="200" t="s">
        <v>990</v>
      </c>
      <c r="E139" s="176"/>
      <c r="F139" s="200"/>
      <c r="G139" s="200"/>
      <c r="H139" s="177">
        <v>2</v>
      </c>
      <c r="I139" s="443">
        <v>1</v>
      </c>
      <c r="J139" s="443"/>
      <c r="K139" s="443">
        <v>1</v>
      </c>
      <c r="L139" s="200" t="s">
        <v>729</v>
      </c>
      <c r="M139" s="200" t="s">
        <v>312</v>
      </c>
      <c r="N139" s="443"/>
      <c r="O139" s="444">
        <v>49</v>
      </c>
      <c r="P139" s="201">
        <f>I139*3+J139</f>
        <v>3</v>
      </c>
      <c r="Q139" s="517" t="s">
        <v>960</v>
      </c>
    </row>
    <row r="140" spans="2:17" ht="15">
      <c r="B140" s="189">
        <v>2</v>
      </c>
      <c r="C140" s="190" t="s">
        <v>493</v>
      </c>
      <c r="D140" s="191"/>
      <c r="E140" s="217" t="s">
        <v>991</v>
      </c>
      <c r="F140" s="194"/>
      <c r="G140" s="194"/>
      <c r="H140" s="192">
        <v>2</v>
      </c>
      <c r="I140" s="193">
        <v>1</v>
      </c>
      <c r="J140" s="193"/>
      <c r="K140" s="193">
        <v>1</v>
      </c>
      <c r="L140" s="194" t="s">
        <v>993</v>
      </c>
      <c r="M140" s="194" t="s">
        <v>730</v>
      </c>
      <c r="N140" s="193"/>
      <c r="O140" s="195">
        <v>72</v>
      </c>
      <c r="P140" s="196">
        <f aca="true" t="shared" si="2" ref="P140:P153">I140*3+J140</f>
        <v>3</v>
      </c>
      <c r="Q140" s="557"/>
    </row>
    <row r="141" spans="2:17" ht="15.75" thickBot="1">
      <c r="B141" s="220">
        <v>2</v>
      </c>
      <c r="C141" s="221" t="s">
        <v>13</v>
      </c>
      <c r="D141" s="200" t="s">
        <v>992</v>
      </c>
      <c r="E141" s="176"/>
      <c r="F141" s="200"/>
      <c r="G141" s="200"/>
      <c r="H141" s="177">
        <v>2</v>
      </c>
      <c r="I141" s="443">
        <v>1</v>
      </c>
      <c r="J141" s="443"/>
      <c r="K141" s="443">
        <v>1</v>
      </c>
      <c r="L141" s="200" t="s">
        <v>329</v>
      </c>
      <c r="M141" s="200" t="s">
        <v>312</v>
      </c>
      <c r="N141" s="443"/>
      <c r="O141" s="444">
        <v>67</v>
      </c>
      <c r="P141" s="201">
        <f t="shared" si="2"/>
        <v>3</v>
      </c>
      <c r="Q141" s="517" t="s">
        <v>960</v>
      </c>
    </row>
    <row r="142" spans="2:17" ht="15">
      <c r="B142" s="224">
        <v>3</v>
      </c>
      <c r="C142" s="225" t="s">
        <v>279</v>
      </c>
      <c r="D142" s="191"/>
      <c r="E142" s="217" t="s">
        <v>994</v>
      </c>
      <c r="F142" s="217"/>
      <c r="G142" s="217"/>
      <c r="H142" s="439">
        <v>2</v>
      </c>
      <c r="I142" s="440"/>
      <c r="J142" s="440"/>
      <c r="K142" s="440">
        <v>2</v>
      </c>
      <c r="L142" s="217" t="s">
        <v>329</v>
      </c>
      <c r="M142" s="217" t="s">
        <v>312</v>
      </c>
      <c r="N142" s="440"/>
      <c r="O142" s="441">
        <v>63</v>
      </c>
      <c r="P142" s="442">
        <f t="shared" si="2"/>
        <v>0</v>
      </c>
      <c r="Q142" s="514" t="s">
        <v>960</v>
      </c>
    </row>
    <row r="143" spans="2:17" ht="15.75" thickBot="1">
      <c r="B143" s="495">
        <v>3</v>
      </c>
      <c r="C143" s="184" t="s">
        <v>42</v>
      </c>
      <c r="D143" s="497" t="s">
        <v>995</v>
      </c>
      <c r="E143" s="176"/>
      <c r="F143" s="497"/>
      <c r="G143" s="497"/>
      <c r="H143" s="494">
        <v>2</v>
      </c>
      <c r="I143" s="498">
        <v>2</v>
      </c>
      <c r="J143" s="498"/>
      <c r="K143" s="498"/>
      <c r="L143" s="497" t="s">
        <v>993</v>
      </c>
      <c r="M143" s="497" t="s">
        <v>730</v>
      </c>
      <c r="N143" s="498"/>
      <c r="O143" s="499">
        <v>70</v>
      </c>
      <c r="P143" s="500">
        <f t="shared" si="2"/>
        <v>6</v>
      </c>
      <c r="Q143" s="515"/>
    </row>
    <row r="144" spans="2:17" ht="15">
      <c r="B144" s="189">
        <v>4</v>
      </c>
      <c r="C144" s="190" t="s">
        <v>505</v>
      </c>
      <c r="D144" s="191"/>
      <c r="E144" s="194" t="s">
        <v>996</v>
      </c>
      <c r="F144" s="194"/>
      <c r="G144" s="194"/>
      <c r="H144" s="192">
        <v>2</v>
      </c>
      <c r="I144" s="193">
        <v>1</v>
      </c>
      <c r="J144" s="193">
        <v>1</v>
      </c>
      <c r="K144" s="193"/>
      <c r="L144" s="194" t="s">
        <v>714</v>
      </c>
      <c r="M144" s="194" t="s">
        <v>715</v>
      </c>
      <c r="N144" s="193"/>
      <c r="O144" s="195">
        <v>63</v>
      </c>
      <c r="P144" s="196">
        <f t="shared" si="2"/>
        <v>4</v>
      </c>
      <c r="Q144" s="516"/>
    </row>
    <row r="145" spans="2:17" ht="15.75" thickBot="1">
      <c r="B145" s="220">
        <v>4</v>
      </c>
      <c r="C145" s="221" t="s">
        <v>511</v>
      </c>
      <c r="D145" s="200" t="s">
        <v>997</v>
      </c>
      <c r="E145" s="176"/>
      <c r="F145" s="200"/>
      <c r="G145" s="200"/>
      <c r="H145" s="177">
        <v>2</v>
      </c>
      <c r="I145" s="443"/>
      <c r="J145" s="443">
        <v>1</v>
      </c>
      <c r="K145" s="443">
        <v>1</v>
      </c>
      <c r="L145" s="200" t="s">
        <v>713</v>
      </c>
      <c r="M145" s="200" t="s">
        <v>310</v>
      </c>
      <c r="N145" s="443"/>
      <c r="O145" s="444">
        <v>56</v>
      </c>
      <c r="P145" s="201">
        <f t="shared" si="2"/>
        <v>1</v>
      </c>
      <c r="Q145" s="517" t="s">
        <v>960</v>
      </c>
    </row>
    <row r="146" spans="2:17" ht="15">
      <c r="B146" s="224">
        <v>5</v>
      </c>
      <c r="C146" s="225" t="s">
        <v>38</v>
      </c>
      <c r="D146" s="191"/>
      <c r="E146" s="217" t="s">
        <v>998</v>
      </c>
      <c r="F146" s="217"/>
      <c r="G146" s="217"/>
      <c r="H146" s="439">
        <v>2</v>
      </c>
      <c r="I146" s="440"/>
      <c r="J146" s="440">
        <v>1</v>
      </c>
      <c r="K146" s="440">
        <v>1</v>
      </c>
      <c r="L146" s="217" t="s">
        <v>329</v>
      </c>
      <c r="M146" s="217" t="s">
        <v>312</v>
      </c>
      <c r="N146" s="440"/>
      <c r="O146" s="441">
        <v>56</v>
      </c>
      <c r="P146" s="442">
        <f t="shared" si="2"/>
        <v>1</v>
      </c>
      <c r="Q146" s="546" t="s">
        <v>960</v>
      </c>
    </row>
    <row r="147" spans="2:17" ht="15.75" thickBot="1">
      <c r="B147" s="495">
        <v>5</v>
      </c>
      <c r="C147" s="496" t="s">
        <v>508</v>
      </c>
      <c r="D147" s="497" t="s">
        <v>999</v>
      </c>
      <c r="E147" s="176"/>
      <c r="F147" s="497"/>
      <c r="G147" s="497"/>
      <c r="H147" s="494">
        <v>2</v>
      </c>
      <c r="I147" s="498">
        <v>1</v>
      </c>
      <c r="J147" s="498">
        <v>1</v>
      </c>
      <c r="K147" s="498"/>
      <c r="L147" s="497" t="s">
        <v>993</v>
      </c>
      <c r="M147" s="497" t="s">
        <v>730</v>
      </c>
      <c r="N147" s="498"/>
      <c r="O147" s="499">
        <v>68</v>
      </c>
      <c r="P147" s="500">
        <f t="shared" si="2"/>
        <v>4</v>
      </c>
      <c r="Q147" s="515"/>
    </row>
    <row r="148" spans="2:17" ht="15">
      <c r="B148" s="189">
        <v>6</v>
      </c>
      <c r="C148" s="190" t="s">
        <v>16</v>
      </c>
      <c r="D148" s="191"/>
      <c r="E148" s="194" t="s">
        <v>1000</v>
      </c>
      <c r="F148" s="194"/>
      <c r="G148" s="194"/>
      <c r="H148" s="192">
        <v>2</v>
      </c>
      <c r="I148" s="193">
        <v>2</v>
      </c>
      <c r="J148" s="193"/>
      <c r="K148" s="193"/>
      <c r="L148" s="194" t="s">
        <v>1002</v>
      </c>
      <c r="M148" s="194" t="s">
        <v>756</v>
      </c>
      <c r="N148" s="193"/>
      <c r="O148" s="195">
        <v>74</v>
      </c>
      <c r="P148" s="196">
        <f t="shared" si="2"/>
        <v>6</v>
      </c>
      <c r="Q148" s="516"/>
    </row>
    <row r="149" spans="2:17" ht="15.75" thickBot="1">
      <c r="B149" s="220">
        <v>6</v>
      </c>
      <c r="C149" s="221" t="s">
        <v>506</v>
      </c>
      <c r="D149" s="200" t="s">
        <v>1001</v>
      </c>
      <c r="E149" s="176"/>
      <c r="F149" s="200"/>
      <c r="G149" s="200"/>
      <c r="H149" s="177">
        <v>2</v>
      </c>
      <c r="I149" s="443"/>
      <c r="J149" s="443"/>
      <c r="K149" s="443">
        <v>2</v>
      </c>
      <c r="L149" s="200" t="s">
        <v>1003</v>
      </c>
      <c r="M149" s="200" t="s">
        <v>313</v>
      </c>
      <c r="N149" s="443"/>
      <c r="O149" s="444">
        <v>67</v>
      </c>
      <c r="P149" s="201">
        <f t="shared" si="2"/>
        <v>0</v>
      </c>
      <c r="Q149" s="517" t="s">
        <v>960</v>
      </c>
    </row>
    <row r="150" spans="2:17" ht="15">
      <c r="B150" s="189">
        <v>7</v>
      </c>
      <c r="C150" s="190" t="s">
        <v>55</v>
      </c>
      <c r="D150" s="191"/>
      <c r="E150" s="194" t="s">
        <v>766</v>
      </c>
      <c r="F150" s="194"/>
      <c r="G150" s="194"/>
      <c r="H150" s="192">
        <v>2</v>
      </c>
      <c r="I150" s="193">
        <v>1</v>
      </c>
      <c r="J150" s="193">
        <v>1</v>
      </c>
      <c r="K150" s="193"/>
      <c r="L150" s="194" t="s">
        <v>749</v>
      </c>
      <c r="M150" s="194" t="s">
        <v>720</v>
      </c>
      <c r="N150" s="193"/>
      <c r="O150" s="195">
        <v>56</v>
      </c>
      <c r="P150" s="196">
        <f t="shared" si="2"/>
        <v>4</v>
      </c>
      <c r="Q150" s="557"/>
    </row>
    <row r="151" spans="2:17" ht="15.75" thickBot="1">
      <c r="B151" s="220">
        <v>7</v>
      </c>
      <c r="C151" s="221" t="s">
        <v>284</v>
      </c>
      <c r="D151" s="200" t="s">
        <v>765</v>
      </c>
      <c r="E151" s="176"/>
      <c r="F151" s="200"/>
      <c r="G151" s="200"/>
      <c r="H151" s="177">
        <v>2</v>
      </c>
      <c r="I151" s="443"/>
      <c r="J151" s="443">
        <v>1</v>
      </c>
      <c r="K151" s="443">
        <v>1</v>
      </c>
      <c r="L151" s="200" t="s">
        <v>318</v>
      </c>
      <c r="M151" s="200" t="s">
        <v>308</v>
      </c>
      <c r="N151" s="443"/>
      <c r="O151" s="444">
        <v>57</v>
      </c>
      <c r="P151" s="201">
        <f t="shared" si="2"/>
        <v>1</v>
      </c>
      <c r="Q151" s="517" t="s">
        <v>960</v>
      </c>
    </row>
    <row r="152" spans="2:17" ht="15">
      <c r="B152" s="224">
        <v>8</v>
      </c>
      <c r="C152" s="225" t="s">
        <v>153</v>
      </c>
      <c r="D152" s="191"/>
      <c r="E152" s="217" t="s">
        <v>1004</v>
      </c>
      <c r="F152" s="217"/>
      <c r="G152" s="217"/>
      <c r="H152" s="439">
        <v>2</v>
      </c>
      <c r="I152" s="440"/>
      <c r="J152" s="440"/>
      <c r="K152" s="440">
        <v>2</v>
      </c>
      <c r="L152" s="217" t="s">
        <v>1006</v>
      </c>
      <c r="M152" s="217" t="s">
        <v>1008</v>
      </c>
      <c r="N152" s="440"/>
      <c r="O152" s="441">
        <v>32</v>
      </c>
      <c r="P152" s="442">
        <f t="shared" si="2"/>
        <v>0</v>
      </c>
      <c r="Q152" s="546" t="s">
        <v>960</v>
      </c>
    </row>
    <row r="153" spans="2:17" ht="15.75" thickBot="1">
      <c r="B153" s="495">
        <v>8</v>
      </c>
      <c r="C153" s="496" t="s">
        <v>500</v>
      </c>
      <c r="D153" s="497" t="s">
        <v>1005</v>
      </c>
      <c r="E153" s="176"/>
      <c r="F153" s="497"/>
      <c r="G153" s="497"/>
      <c r="H153" s="494">
        <v>2</v>
      </c>
      <c r="I153" s="498">
        <v>2</v>
      </c>
      <c r="J153" s="498"/>
      <c r="K153" s="498"/>
      <c r="L153" s="497" t="s">
        <v>1007</v>
      </c>
      <c r="M153" s="497" t="s">
        <v>1009</v>
      </c>
      <c r="N153" s="498"/>
      <c r="O153" s="499">
        <v>42</v>
      </c>
      <c r="P153" s="500">
        <f t="shared" si="2"/>
        <v>6</v>
      </c>
      <c r="Q153" s="515"/>
    </row>
    <row r="155" spans="2:16" ht="19.5" thickBot="1">
      <c r="B155" s="564"/>
      <c r="C155" s="202" t="s">
        <v>1066</v>
      </c>
      <c r="D155" s="564"/>
      <c r="E155" s="564"/>
      <c r="F155" s="564"/>
      <c r="G155" s="564"/>
      <c r="H155" s="564"/>
      <c r="I155" s="564"/>
      <c r="J155" s="4"/>
      <c r="K155" s="564"/>
      <c r="M155" s="564"/>
      <c r="N155" s="564"/>
      <c r="O155" s="564"/>
      <c r="P155" s="564"/>
    </row>
    <row r="156" spans="2:17" ht="15.75" thickBot="1">
      <c r="B156" s="76" t="s">
        <v>0</v>
      </c>
      <c r="C156" s="78"/>
      <c r="D156" s="78">
        <v>1</v>
      </c>
      <c r="E156" s="78">
        <v>2</v>
      </c>
      <c r="F156" s="78" t="s">
        <v>735</v>
      </c>
      <c r="G156" s="78" t="s">
        <v>736</v>
      </c>
      <c r="H156" s="180" t="s">
        <v>2</v>
      </c>
      <c r="I156" s="78" t="s">
        <v>3</v>
      </c>
      <c r="J156" s="78" t="s">
        <v>4</v>
      </c>
      <c r="K156" s="78" t="s">
        <v>5</v>
      </c>
      <c r="L156" s="207" t="s">
        <v>300</v>
      </c>
      <c r="M156" s="78" t="s">
        <v>8</v>
      </c>
      <c r="N156" s="78" t="s">
        <v>307</v>
      </c>
      <c r="O156" s="78" t="s">
        <v>301</v>
      </c>
      <c r="P156" s="77" t="s">
        <v>9</v>
      </c>
      <c r="Q156" s="204" t="s">
        <v>302</v>
      </c>
    </row>
    <row r="157" spans="2:17" ht="15">
      <c r="B157" s="224">
        <v>1</v>
      </c>
      <c r="C157" s="225" t="s">
        <v>496</v>
      </c>
      <c r="D157" s="191"/>
      <c r="E157" s="217" t="s">
        <v>1057</v>
      </c>
      <c r="F157" s="217" t="s">
        <v>1058</v>
      </c>
      <c r="G157" s="217"/>
      <c r="H157" s="439">
        <v>2</v>
      </c>
      <c r="I157" s="440">
        <v>1</v>
      </c>
      <c r="J157" s="440"/>
      <c r="K157" s="440">
        <v>1</v>
      </c>
      <c r="L157" s="217" t="s">
        <v>759</v>
      </c>
      <c r="M157" s="217"/>
      <c r="N157" s="440"/>
      <c r="O157" s="441">
        <v>43</v>
      </c>
      <c r="P157" s="442">
        <f aca="true" t="shared" si="3" ref="P157:P164">I157*3+J157</f>
        <v>3</v>
      </c>
      <c r="Q157" s="546" t="s">
        <v>170</v>
      </c>
    </row>
    <row r="158" spans="2:17" ht="15.75" thickBot="1">
      <c r="B158" s="495">
        <v>1</v>
      </c>
      <c r="C158" s="496" t="s">
        <v>508</v>
      </c>
      <c r="D158" s="497" t="s">
        <v>1059</v>
      </c>
      <c r="E158" s="176"/>
      <c r="F158" s="497"/>
      <c r="G158" s="497"/>
      <c r="H158" s="494">
        <v>2</v>
      </c>
      <c r="I158" s="498">
        <v>1</v>
      </c>
      <c r="J158" s="498"/>
      <c r="K158" s="498">
        <v>1</v>
      </c>
      <c r="L158" s="497" t="s">
        <v>759</v>
      </c>
      <c r="M158" s="497"/>
      <c r="N158" s="498"/>
      <c r="O158" s="499">
        <v>43</v>
      </c>
      <c r="P158" s="500">
        <f t="shared" si="3"/>
        <v>3</v>
      </c>
      <c r="Q158" s="515">
        <v>24</v>
      </c>
    </row>
    <row r="159" spans="2:17" ht="15">
      <c r="B159" s="189">
        <v>2</v>
      </c>
      <c r="C159" s="190" t="s">
        <v>500</v>
      </c>
      <c r="D159" s="191"/>
      <c r="E159" s="217" t="s">
        <v>1060</v>
      </c>
      <c r="F159" s="194"/>
      <c r="G159" s="194"/>
      <c r="H159" s="192">
        <v>2</v>
      </c>
      <c r="I159" s="193">
        <v>1</v>
      </c>
      <c r="J159" s="193"/>
      <c r="K159" s="193">
        <v>1</v>
      </c>
      <c r="L159" s="194" t="s">
        <v>718</v>
      </c>
      <c r="M159" s="194" t="s">
        <v>720</v>
      </c>
      <c r="N159" s="193"/>
      <c r="O159" s="195">
        <v>46</v>
      </c>
      <c r="P159" s="196">
        <f t="shared" si="3"/>
        <v>3</v>
      </c>
      <c r="Q159" s="557">
        <v>24</v>
      </c>
    </row>
    <row r="160" spans="2:17" ht="15.75" thickBot="1">
      <c r="B160" s="220">
        <v>2</v>
      </c>
      <c r="C160" s="221" t="s">
        <v>55</v>
      </c>
      <c r="D160" s="200" t="s">
        <v>1061</v>
      </c>
      <c r="E160" s="176"/>
      <c r="F160" s="200"/>
      <c r="G160" s="200"/>
      <c r="H160" s="177">
        <v>2</v>
      </c>
      <c r="I160" s="443">
        <v>1</v>
      </c>
      <c r="J160" s="443"/>
      <c r="K160" s="443">
        <v>1</v>
      </c>
      <c r="L160" s="200" t="s">
        <v>719</v>
      </c>
      <c r="M160" s="200" t="s">
        <v>308</v>
      </c>
      <c r="N160" s="443"/>
      <c r="O160" s="444">
        <v>45</v>
      </c>
      <c r="P160" s="201">
        <f t="shared" si="3"/>
        <v>3</v>
      </c>
      <c r="Q160" s="517" t="s">
        <v>170</v>
      </c>
    </row>
    <row r="161" spans="2:17" ht="15">
      <c r="B161" s="189">
        <v>3</v>
      </c>
      <c r="C161" s="190" t="s">
        <v>505</v>
      </c>
      <c r="D161" s="191"/>
      <c r="E161" s="194" t="s">
        <v>1062</v>
      </c>
      <c r="F161" s="194"/>
      <c r="G161" s="194"/>
      <c r="H161" s="192">
        <v>2</v>
      </c>
      <c r="I161" s="193">
        <v>1</v>
      </c>
      <c r="J161" s="193">
        <v>1</v>
      </c>
      <c r="K161" s="193"/>
      <c r="L161" s="194" t="s">
        <v>739</v>
      </c>
      <c r="M161" s="194" t="s">
        <v>720</v>
      </c>
      <c r="N161" s="193"/>
      <c r="O161" s="195">
        <v>40</v>
      </c>
      <c r="P161" s="196">
        <f t="shared" si="3"/>
        <v>4</v>
      </c>
      <c r="Q161" s="516">
        <v>24</v>
      </c>
    </row>
    <row r="162" spans="2:17" ht="15.75" thickBot="1">
      <c r="B162" s="220">
        <v>3</v>
      </c>
      <c r="C162" s="221" t="s">
        <v>16</v>
      </c>
      <c r="D162" s="200" t="s">
        <v>1063</v>
      </c>
      <c r="E162" s="176"/>
      <c r="F162" s="200"/>
      <c r="G162" s="200"/>
      <c r="H162" s="177">
        <v>2</v>
      </c>
      <c r="I162" s="443"/>
      <c r="J162" s="443">
        <v>1</v>
      </c>
      <c r="K162" s="443">
        <v>1</v>
      </c>
      <c r="L162" s="200" t="s">
        <v>740</v>
      </c>
      <c r="M162" s="200" t="s">
        <v>308</v>
      </c>
      <c r="N162" s="443"/>
      <c r="O162" s="444">
        <v>39</v>
      </c>
      <c r="P162" s="201">
        <f t="shared" si="3"/>
        <v>1</v>
      </c>
      <c r="Q162" s="517" t="s">
        <v>170</v>
      </c>
    </row>
    <row r="163" spans="2:17" ht="15">
      <c r="B163" s="224">
        <v>4</v>
      </c>
      <c r="C163" s="225" t="s">
        <v>493</v>
      </c>
      <c r="D163" s="191"/>
      <c r="E163" s="217" t="s">
        <v>1064</v>
      </c>
      <c r="F163" s="217"/>
      <c r="G163" s="217"/>
      <c r="H163" s="439">
        <v>2</v>
      </c>
      <c r="I163" s="440"/>
      <c r="J163" s="440"/>
      <c r="K163" s="440">
        <v>2</v>
      </c>
      <c r="L163" s="217" t="s">
        <v>1003</v>
      </c>
      <c r="M163" s="217" t="s">
        <v>313</v>
      </c>
      <c r="N163" s="440"/>
      <c r="O163" s="441">
        <v>31</v>
      </c>
      <c r="P163" s="442">
        <f t="shared" si="3"/>
        <v>0</v>
      </c>
      <c r="Q163" s="514" t="s">
        <v>170</v>
      </c>
    </row>
    <row r="164" spans="2:17" ht="15.75" thickBot="1">
      <c r="B164" s="495">
        <v>4</v>
      </c>
      <c r="C164" s="184" t="s">
        <v>42</v>
      </c>
      <c r="D164" s="497" t="s">
        <v>1065</v>
      </c>
      <c r="E164" s="176"/>
      <c r="F164" s="497"/>
      <c r="G164" s="497"/>
      <c r="H164" s="494">
        <v>2</v>
      </c>
      <c r="I164" s="498">
        <v>2</v>
      </c>
      <c r="J164" s="498"/>
      <c r="K164" s="498"/>
      <c r="L164" s="497" t="s">
        <v>1002</v>
      </c>
      <c r="M164" s="497" t="s">
        <v>756</v>
      </c>
      <c r="N164" s="498"/>
      <c r="O164" s="499">
        <v>41</v>
      </c>
      <c r="P164" s="500">
        <f t="shared" si="3"/>
        <v>6</v>
      </c>
      <c r="Q164" s="515">
        <v>24</v>
      </c>
    </row>
    <row r="166" spans="1:17" s="567" customFormat="1" ht="19.5" thickBot="1">
      <c r="A166" s="168"/>
      <c r="C166" s="202" t="s">
        <v>1075</v>
      </c>
      <c r="J166" s="4"/>
      <c r="L166" s="203"/>
      <c r="Q166" s="203"/>
    </row>
    <row r="167" spans="1:17" s="567" customFormat="1" ht="15.75" thickBot="1">
      <c r="A167" s="168"/>
      <c r="B167" s="76" t="s">
        <v>0</v>
      </c>
      <c r="C167" s="78"/>
      <c r="D167" s="78">
        <v>1</v>
      </c>
      <c r="E167" s="78">
        <v>2</v>
      </c>
      <c r="F167" s="78" t="s">
        <v>735</v>
      </c>
      <c r="G167" s="78" t="s">
        <v>736</v>
      </c>
      <c r="H167" s="180" t="s">
        <v>2</v>
      </c>
      <c r="I167" s="78" t="s">
        <v>3</v>
      </c>
      <c r="J167" s="78" t="s">
        <v>4</v>
      </c>
      <c r="K167" s="78" t="s">
        <v>5</v>
      </c>
      <c r="L167" s="207" t="s">
        <v>300</v>
      </c>
      <c r="M167" s="78" t="s">
        <v>8</v>
      </c>
      <c r="N167" s="78" t="s">
        <v>307</v>
      </c>
      <c r="O167" s="78" t="s">
        <v>301</v>
      </c>
      <c r="P167" s="77" t="s">
        <v>9</v>
      </c>
      <c r="Q167" s="204" t="s">
        <v>302</v>
      </c>
    </row>
    <row r="168" spans="1:17" s="567" customFormat="1" ht="15">
      <c r="A168" s="168"/>
      <c r="B168" s="224">
        <v>1</v>
      </c>
      <c r="C168" s="225" t="s">
        <v>500</v>
      </c>
      <c r="D168" s="191"/>
      <c r="E168" s="217" t="s">
        <v>1069</v>
      </c>
      <c r="F168" s="217"/>
      <c r="G168" s="217"/>
      <c r="H168" s="439">
        <v>2</v>
      </c>
      <c r="I168" s="440"/>
      <c r="J168" s="440"/>
      <c r="K168" s="440">
        <v>2</v>
      </c>
      <c r="L168" s="217" t="s">
        <v>1072</v>
      </c>
      <c r="M168" s="217" t="s">
        <v>1074</v>
      </c>
      <c r="N168" s="440"/>
      <c r="O168" s="441">
        <v>46</v>
      </c>
      <c r="P168" s="442">
        <f>I168*3+J168</f>
        <v>0</v>
      </c>
      <c r="Q168" s="546" t="s">
        <v>1067</v>
      </c>
    </row>
    <row r="169" spans="1:17" s="567" customFormat="1" ht="15.75" thickBot="1">
      <c r="A169" s="168"/>
      <c r="B169" s="495">
        <v>1</v>
      </c>
      <c r="C169" s="496" t="s">
        <v>508</v>
      </c>
      <c r="D169" s="497" t="s">
        <v>1068</v>
      </c>
      <c r="E169" s="176"/>
      <c r="F169" s="497"/>
      <c r="G169" s="497"/>
      <c r="H169" s="494">
        <v>2</v>
      </c>
      <c r="I169" s="498">
        <v>2</v>
      </c>
      <c r="J169" s="498"/>
      <c r="K169" s="498"/>
      <c r="L169" s="497" t="s">
        <v>1073</v>
      </c>
      <c r="M169" s="497" t="s">
        <v>936</v>
      </c>
      <c r="N169" s="498"/>
      <c r="O169" s="499">
        <v>61</v>
      </c>
      <c r="P169" s="500">
        <f>I169*3+J169</f>
        <v>6</v>
      </c>
      <c r="Q169" s="515">
        <v>22</v>
      </c>
    </row>
    <row r="170" spans="1:17" s="567" customFormat="1" ht="15">
      <c r="A170" s="168"/>
      <c r="B170" s="224">
        <v>2</v>
      </c>
      <c r="C170" s="225" t="s">
        <v>505</v>
      </c>
      <c r="D170" s="191"/>
      <c r="E170" s="217" t="s">
        <v>1071</v>
      </c>
      <c r="F170" s="217"/>
      <c r="G170" s="217"/>
      <c r="H170" s="439">
        <v>2</v>
      </c>
      <c r="I170" s="440"/>
      <c r="J170" s="440"/>
      <c r="K170" s="440">
        <v>2</v>
      </c>
      <c r="L170" s="217" t="s">
        <v>744</v>
      </c>
      <c r="M170" s="217" t="s">
        <v>310</v>
      </c>
      <c r="N170" s="440"/>
      <c r="O170" s="441">
        <v>54</v>
      </c>
      <c r="P170" s="442">
        <f>I170*3+J170</f>
        <v>0</v>
      </c>
      <c r="Q170" s="514" t="s">
        <v>1067</v>
      </c>
    </row>
    <row r="171" spans="1:17" s="567" customFormat="1" ht="15.75" thickBot="1">
      <c r="A171" s="168"/>
      <c r="B171" s="495">
        <v>2</v>
      </c>
      <c r="C171" s="184" t="s">
        <v>42</v>
      </c>
      <c r="D171" s="497" t="s">
        <v>1070</v>
      </c>
      <c r="E171" s="176"/>
      <c r="F171" s="497"/>
      <c r="G171" s="497"/>
      <c r="H171" s="494">
        <v>2</v>
      </c>
      <c r="I171" s="498">
        <v>2</v>
      </c>
      <c r="J171" s="498"/>
      <c r="K171" s="498"/>
      <c r="L171" s="497" t="s">
        <v>743</v>
      </c>
      <c r="M171" s="497" t="s">
        <v>715</v>
      </c>
      <c r="N171" s="498"/>
      <c r="O171" s="499">
        <v>60</v>
      </c>
      <c r="P171" s="500">
        <f>I171*3+J171</f>
        <v>6</v>
      </c>
      <c r="Q171" s="515">
        <v>22</v>
      </c>
    </row>
    <row r="173" spans="1:17" s="568" customFormat="1" ht="19.5" thickBot="1">
      <c r="A173" s="168"/>
      <c r="C173" s="202" t="s">
        <v>1076</v>
      </c>
      <c r="J173" s="4"/>
      <c r="L173" s="203"/>
      <c r="Q173" s="203"/>
    </row>
    <row r="174" spans="1:17" s="568" customFormat="1" ht="15.75" thickBot="1">
      <c r="A174" s="168"/>
      <c r="B174" s="76" t="s">
        <v>0</v>
      </c>
      <c r="C174" s="78"/>
      <c r="D174" s="78">
        <v>1</v>
      </c>
      <c r="E174" s="78">
        <v>2</v>
      </c>
      <c r="F174" s="78" t="s">
        <v>735</v>
      </c>
      <c r="G174" s="78" t="s">
        <v>736</v>
      </c>
      <c r="H174" s="180" t="s">
        <v>2</v>
      </c>
      <c r="I174" s="78" t="s">
        <v>3</v>
      </c>
      <c r="J174" s="78" t="s">
        <v>4</v>
      </c>
      <c r="K174" s="78" t="s">
        <v>5</v>
      </c>
      <c r="L174" s="207" t="s">
        <v>300</v>
      </c>
      <c r="M174" s="78" t="s">
        <v>8</v>
      </c>
      <c r="N174" s="78" t="s">
        <v>307</v>
      </c>
      <c r="O174" s="78" t="s">
        <v>301</v>
      </c>
      <c r="P174" s="77" t="s">
        <v>9</v>
      </c>
      <c r="Q174" s="204" t="s">
        <v>302</v>
      </c>
    </row>
    <row r="175" spans="1:17" s="568" customFormat="1" ht="15">
      <c r="A175" s="168"/>
      <c r="B175" s="224">
        <v>1</v>
      </c>
      <c r="C175" s="225" t="s">
        <v>508</v>
      </c>
      <c r="D175" s="191"/>
      <c r="E175" s="217" t="s">
        <v>1096</v>
      </c>
      <c r="F175" s="217"/>
      <c r="G175" s="217"/>
      <c r="H175" s="439">
        <v>2</v>
      </c>
      <c r="I175" s="440"/>
      <c r="J175" s="440">
        <v>1</v>
      </c>
      <c r="K175" s="440">
        <v>1</v>
      </c>
      <c r="L175" s="217" t="s">
        <v>1098</v>
      </c>
      <c r="M175" s="217" t="s">
        <v>1099</v>
      </c>
      <c r="N175" s="440"/>
      <c r="O175" s="441">
        <v>63</v>
      </c>
      <c r="P175" s="442">
        <f>I175*3+J175</f>
        <v>1</v>
      </c>
      <c r="Q175" s="546">
        <v>22</v>
      </c>
    </row>
    <row r="176" spans="1:17" s="568" customFormat="1" ht="15.75" thickBot="1">
      <c r="A176" s="168"/>
      <c r="B176" s="495">
        <v>1</v>
      </c>
      <c r="C176" s="184" t="s">
        <v>42</v>
      </c>
      <c r="D176" s="497" t="s">
        <v>1097</v>
      </c>
      <c r="E176" s="176"/>
      <c r="F176" s="497"/>
      <c r="G176" s="497"/>
      <c r="H176" s="494">
        <v>2</v>
      </c>
      <c r="I176" s="498">
        <v>1</v>
      </c>
      <c r="J176" s="498">
        <v>1</v>
      </c>
      <c r="K176" s="498"/>
      <c r="L176" s="497" t="s">
        <v>1100</v>
      </c>
      <c r="M176" s="497" t="s">
        <v>785</v>
      </c>
      <c r="N176" s="498"/>
      <c r="O176" s="499">
        <v>69</v>
      </c>
      <c r="P176" s="500">
        <f>I176*3+J176</f>
        <v>4</v>
      </c>
      <c r="Q176" s="515">
        <v>21</v>
      </c>
    </row>
  </sheetData>
  <sheetProtection/>
  <mergeCells count="9">
    <mergeCell ref="A47:A50"/>
    <mergeCell ref="A53:A61"/>
    <mergeCell ref="A64:A72"/>
    <mergeCell ref="A34:A42"/>
    <mergeCell ref="H2:I2"/>
    <mergeCell ref="E2:F2"/>
    <mergeCell ref="A6:A9"/>
    <mergeCell ref="A12:A20"/>
    <mergeCell ref="A23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6">
      <selection activeCell="B62" sqref="B62"/>
    </sheetView>
  </sheetViews>
  <sheetFormatPr defaultColWidth="9.140625" defaultRowHeight="15"/>
  <cols>
    <col min="2" max="2" width="16.57421875" style="0" bestFit="1" customWidth="1"/>
  </cols>
  <sheetData>
    <row r="1" spans="1:2" ht="15.75" thickBot="1">
      <c r="A1" s="20" t="s">
        <v>90</v>
      </c>
      <c r="B1" s="21" t="s">
        <v>91</v>
      </c>
    </row>
    <row r="2" spans="1:5" ht="15">
      <c r="A2" s="22">
        <v>1</v>
      </c>
      <c r="B2" s="23">
        <v>45</v>
      </c>
      <c r="D2">
        <f>B2+B3+B6</f>
        <v>117</v>
      </c>
      <c r="E2">
        <f>B2+B3+B7+B11</f>
        <v>137</v>
      </c>
    </row>
    <row r="3" spans="1:2" ht="15">
      <c r="A3" s="24">
        <v>2</v>
      </c>
      <c r="B3" s="25">
        <v>40</v>
      </c>
    </row>
    <row r="4" spans="1:2" ht="15">
      <c r="A4" s="24">
        <v>3</v>
      </c>
      <c r="B4" s="25">
        <v>37</v>
      </c>
    </row>
    <row r="5" spans="1:2" ht="15">
      <c r="A5" s="24">
        <v>4</v>
      </c>
      <c r="B5" s="25">
        <v>34</v>
      </c>
    </row>
    <row r="6" spans="1:2" ht="15">
      <c r="A6" s="24">
        <v>5</v>
      </c>
      <c r="B6" s="25">
        <v>32</v>
      </c>
    </row>
    <row r="7" spans="1:2" ht="15">
      <c r="A7" s="24">
        <v>6</v>
      </c>
      <c r="B7" s="25">
        <v>30</v>
      </c>
    </row>
    <row r="8" spans="1:2" ht="15">
      <c r="A8" s="24">
        <v>7</v>
      </c>
      <c r="B8" s="25">
        <v>28</v>
      </c>
    </row>
    <row r="9" spans="1:2" ht="15">
      <c r="A9" s="24">
        <v>8</v>
      </c>
      <c r="B9" s="25">
        <v>26</v>
      </c>
    </row>
    <row r="10" spans="1:2" ht="15">
      <c r="A10" s="24">
        <v>9</v>
      </c>
      <c r="B10" s="25">
        <v>24</v>
      </c>
    </row>
    <row r="11" spans="1:2" ht="15">
      <c r="A11" s="24">
        <v>10</v>
      </c>
      <c r="B11" s="25">
        <v>22</v>
      </c>
    </row>
    <row r="12" spans="1:2" ht="15">
      <c r="A12" s="24">
        <v>11</v>
      </c>
      <c r="B12" s="25">
        <v>20</v>
      </c>
    </row>
    <row r="13" spans="1:2" ht="15">
      <c r="A13" s="24">
        <v>12</v>
      </c>
      <c r="B13" s="25">
        <v>19</v>
      </c>
    </row>
    <row r="14" spans="1:2" ht="15">
      <c r="A14" s="24">
        <v>13</v>
      </c>
      <c r="B14" s="25">
        <v>18</v>
      </c>
    </row>
    <row r="15" spans="1:2" ht="15">
      <c r="A15" s="24">
        <v>14</v>
      </c>
      <c r="B15" s="25">
        <v>17</v>
      </c>
    </row>
    <row r="16" spans="1:2" ht="15">
      <c r="A16" s="24">
        <v>15</v>
      </c>
      <c r="B16" s="25">
        <v>16</v>
      </c>
    </row>
    <row r="17" spans="1:2" ht="15">
      <c r="A17" s="24">
        <v>16</v>
      </c>
      <c r="B17" s="25">
        <v>15</v>
      </c>
    </row>
    <row r="18" spans="1:2" ht="15">
      <c r="A18" s="24">
        <v>17</v>
      </c>
      <c r="B18" s="25">
        <v>14</v>
      </c>
    </row>
    <row r="19" spans="1:2" ht="15">
      <c r="A19" s="24">
        <v>18</v>
      </c>
      <c r="B19" s="25">
        <v>13</v>
      </c>
    </row>
    <row r="20" spans="1:2" ht="15">
      <c r="A20" s="24">
        <v>19</v>
      </c>
      <c r="B20" s="25">
        <v>12</v>
      </c>
    </row>
    <row r="21" spans="1:2" ht="15">
      <c r="A21" s="24">
        <v>20</v>
      </c>
      <c r="B21" s="25">
        <v>11</v>
      </c>
    </row>
    <row r="22" spans="1:2" ht="15">
      <c r="A22" s="24">
        <v>21</v>
      </c>
      <c r="B22" s="25">
        <v>10</v>
      </c>
    </row>
    <row r="23" spans="1:2" ht="15">
      <c r="A23" s="24">
        <v>22</v>
      </c>
      <c r="B23" s="25">
        <v>9</v>
      </c>
    </row>
    <row r="24" spans="1:2" ht="15">
      <c r="A24" s="24">
        <v>23</v>
      </c>
      <c r="B24" s="25">
        <v>8</v>
      </c>
    </row>
    <row r="25" spans="1:2" ht="15">
      <c r="A25" s="24">
        <v>24</v>
      </c>
      <c r="B25" s="25">
        <v>7</v>
      </c>
    </row>
    <row r="26" spans="1:2" ht="15">
      <c r="A26" s="24">
        <v>25</v>
      </c>
      <c r="B26" s="25">
        <v>6</v>
      </c>
    </row>
    <row r="27" spans="1:2" ht="15">
      <c r="A27" s="24">
        <v>26</v>
      </c>
      <c r="B27" s="25">
        <v>5</v>
      </c>
    </row>
    <row r="28" spans="1:2" ht="15">
      <c r="A28" s="24">
        <v>27</v>
      </c>
      <c r="B28" s="25">
        <v>4</v>
      </c>
    </row>
    <row r="29" spans="1:2" ht="15">
      <c r="A29" s="24">
        <v>28</v>
      </c>
      <c r="B29" s="25">
        <v>3</v>
      </c>
    </row>
    <row r="30" spans="1:2" ht="15">
      <c r="A30" s="24">
        <v>29</v>
      </c>
      <c r="B30" s="25">
        <v>2</v>
      </c>
    </row>
    <row r="31" spans="1:2" s="46" customFormat="1" ht="15">
      <c r="A31" s="50">
        <v>30</v>
      </c>
      <c r="B31" s="51">
        <v>1</v>
      </c>
    </row>
    <row r="32" spans="1:2" s="141" customFormat="1" ht="15">
      <c r="A32" s="50">
        <v>31</v>
      </c>
      <c r="B32" s="51">
        <v>0</v>
      </c>
    </row>
    <row r="33" spans="1:2" s="141" customFormat="1" ht="15">
      <c r="A33" s="50">
        <v>32</v>
      </c>
      <c r="B33" s="51">
        <v>0</v>
      </c>
    </row>
    <row r="34" spans="1:2" s="141" customFormat="1" ht="15">
      <c r="A34" s="50">
        <v>33</v>
      </c>
      <c r="B34" s="51">
        <v>0</v>
      </c>
    </row>
    <row r="35" spans="1:2" s="141" customFormat="1" ht="15">
      <c r="A35" s="50">
        <v>34</v>
      </c>
      <c r="B35" s="51">
        <v>0</v>
      </c>
    </row>
    <row r="36" spans="1:2" s="141" customFormat="1" ht="15">
      <c r="A36" s="50">
        <v>35</v>
      </c>
      <c r="B36" s="51">
        <v>0</v>
      </c>
    </row>
    <row r="37" spans="1:2" s="141" customFormat="1" ht="15">
      <c r="A37" s="50">
        <v>36</v>
      </c>
      <c r="B37" s="51">
        <v>0</v>
      </c>
    </row>
    <row r="38" spans="1:2" s="141" customFormat="1" ht="15">
      <c r="A38" s="50">
        <v>37</v>
      </c>
      <c r="B38" s="51">
        <v>0</v>
      </c>
    </row>
    <row r="39" spans="1:2" s="141" customFormat="1" ht="15">
      <c r="A39" s="50">
        <v>38</v>
      </c>
      <c r="B39" s="51">
        <v>0</v>
      </c>
    </row>
    <row r="40" spans="1:2" s="141" customFormat="1" ht="15">
      <c r="A40" s="50">
        <v>39</v>
      </c>
      <c r="B40" s="51">
        <v>0</v>
      </c>
    </row>
    <row r="41" spans="1:2" s="141" customFormat="1" ht="15">
      <c r="A41" s="50">
        <v>40</v>
      </c>
      <c r="B41" s="51">
        <v>0</v>
      </c>
    </row>
    <row r="42" spans="1:2" s="141" customFormat="1" ht="15">
      <c r="A42" s="50">
        <v>41</v>
      </c>
      <c r="B42" s="51">
        <v>0</v>
      </c>
    </row>
    <row r="43" spans="1:2" s="141" customFormat="1" ht="15">
      <c r="A43" s="50">
        <v>42</v>
      </c>
      <c r="B43" s="51">
        <v>0</v>
      </c>
    </row>
    <row r="44" spans="1:2" s="141" customFormat="1" ht="15">
      <c r="A44" s="50">
        <v>43</v>
      </c>
      <c r="B44" s="51">
        <v>0</v>
      </c>
    </row>
    <row r="45" spans="1:2" s="141" customFormat="1" ht="15">
      <c r="A45" s="50">
        <v>44</v>
      </c>
      <c r="B45" s="51">
        <v>0</v>
      </c>
    </row>
    <row r="46" spans="1:2" s="141" customFormat="1" ht="15">
      <c r="A46" s="50">
        <v>45</v>
      </c>
      <c r="B46" s="51">
        <v>0</v>
      </c>
    </row>
    <row r="47" spans="1:2" s="141" customFormat="1" ht="15">
      <c r="A47" s="50">
        <v>46</v>
      </c>
      <c r="B47" s="51">
        <v>0</v>
      </c>
    </row>
    <row r="48" spans="1:2" s="547" customFormat="1" ht="15">
      <c r="A48" s="150" t="s">
        <v>966</v>
      </c>
      <c r="B48" s="51">
        <v>29</v>
      </c>
    </row>
    <row r="49" spans="1:2" s="149" customFormat="1" ht="15">
      <c r="A49" s="150" t="s">
        <v>266</v>
      </c>
      <c r="B49" s="51">
        <v>21.3</v>
      </c>
    </row>
    <row r="50" spans="1:2" s="166" customFormat="1" ht="15">
      <c r="A50" s="150" t="s">
        <v>304</v>
      </c>
      <c r="B50" s="51">
        <v>18</v>
      </c>
    </row>
    <row r="51" spans="1:2" s="558" customFormat="1" ht="15">
      <c r="A51" s="150" t="s">
        <v>1056</v>
      </c>
      <c r="B51" s="51">
        <v>17</v>
      </c>
    </row>
    <row r="52" spans="1:2" s="149" customFormat="1" ht="15">
      <c r="A52" s="150" t="s">
        <v>267</v>
      </c>
      <c r="B52" s="51">
        <v>16.5</v>
      </c>
    </row>
    <row r="53" spans="1:2" s="379" customFormat="1" ht="15">
      <c r="A53" s="150" t="s">
        <v>602</v>
      </c>
      <c r="B53" s="51">
        <v>15.5</v>
      </c>
    </row>
    <row r="54" spans="1:2" s="166" customFormat="1" ht="15">
      <c r="A54" s="150" t="s">
        <v>305</v>
      </c>
      <c r="B54" s="51">
        <v>13</v>
      </c>
    </row>
    <row r="55" spans="1:2" s="149" customFormat="1" ht="15">
      <c r="A55" s="150" t="s">
        <v>210</v>
      </c>
      <c r="B55" s="51">
        <v>12.5</v>
      </c>
    </row>
    <row r="56" spans="1:2" s="501" customFormat="1" ht="15">
      <c r="A56" s="150" t="s">
        <v>774</v>
      </c>
      <c r="B56" s="51">
        <v>12</v>
      </c>
    </row>
    <row r="57" spans="1:2" s="379" customFormat="1" ht="15">
      <c r="A57" s="150" t="s">
        <v>363</v>
      </c>
      <c r="B57" s="51">
        <v>9.5</v>
      </c>
    </row>
    <row r="58" spans="1:2" s="56" customFormat="1" ht="15">
      <c r="A58" s="50" t="s">
        <v>211</v>
      </c>
      <c r="B58" s="51">
        <v>8.5</v>
      </c>
    </row>
    <row r="59" spans="1:2" s="501" customFormat="1" ht="15">
      <c r="A59" s="50" t="s">
        <v>773</v>
      </c>
      <c r="B59" s="51">
        <v>6</v>
      </c>
    </row>
    <row r="60" spans="1:2" s="166" customFormat="1" ht="15">
      <c r="A60" s="50" t="s">
        <v>303</v>
      </c>
      <c r="B60" s="51">
        <v>5.5</v>
      </c>
    </row>
    <row r="61" spans="1:2" s="567" customFormat="1" ht="15">
      <c r="A61" s="50" t="s">
        <v>1067</v>
      </c>
      <c r="B61" s="51">
        <v>7.5</v>
      </c>
    </row>
    <row r="62" spans="1:2" s="47" customFormat="1" ht="15">
      <c r="A62" s="50" t="s">
        <v>170</v>
      </c>
      <c r="B62" s="51">
        <v>4.5</v>
      </c>
    </row>
    <row r="63" spans="1:2" s="241" customFormat="1" ht="15">
      <c r="A63" s="50" t="s">
        <v>482</v>
      </c>
      <c r="B63" s="51">
        <v>3.5</v>
      </c>
    </row>
    <row r="64" spans="1:2" s="163" customFormat="1" ht="15">
      <c r="A64" s="50" t="s">
        <v>293</v>
      </c>
      <c r="B64" s="51">
        <v>2.6</v>
      </c>
    </row>
    <row r="65" spans="1:2" s="56" customFormat="1" ht="15">
      <c r="A65" s="50" t="s">
        <v>162</v>
      </c>
      <c r="B65" s="51">
        <v>0.8</v>
      </c>
    </row>
    <row r="66" spans="1:2" s="46" customFormat="1" ht="15">
      <c r="A66" s="50" t="s">
        <v>158</v>
      </c>
      <c r="B66" s="51">
        <f>ROUND((B30+B31)/7,1)</f>
        <v>0.4</v>
      </c>
    </row>
    <row r="67" spans="1:2" s="545" customFormat="1" ht="15">
      <c r="A67" s="50" t="s">
        <v>960</v>
      </c>
      <c r="B67" s="51">
        <v>0.4</v>
      </c>
    </row>
    <row r="68" spans="1:2" s="56" customFormat="1" ht="15">
      <c r="A68" s="50" t="s">
        <v>212</v>
      </c>
      <c r="B68" s="51">
        <v>0</v>
      </c>
    </row>
    <row r="69" spans="1:2" s="300" customFormat="1" ht="15">
      <c r="A69" s="50" t="s">
        <v>483</v>
      </c>
      <c r="B69" s="51">
        <v>0</v>
      </c>
    </row>
    <row r="70" spans="1:2" s="163" customFormat="1" ht="15">
      <c r="A70" s="50" t="s">
        <v>306</v>
      </c>
      <c r="B70" s="51">
        <v>0</v>
      </c>
    </row>
    <row r="71" spans="1:2" s="167" customFormat="1" ht="15">
      <c r="A71" s="50" t="s">
        <v>294</v>
      </c>
      <c r="B71" s="51">
        <v>0</v>
      </c>
    </row>
    <row r="72" spans="1:2" s="46" customFormat="1" ht="15">
      <c r="A72" s="50" t="s">
        <v>159</v>
      </c>
      <c r="B72" s="51">
        <v>0</v>
      </c>
    </row>
    <row r="73" spans="1:2" s="300" customFormat="1" ht="15">
      <c r="A73" s="50" t="s">
        <v>484</v>
      </c>
      <c r="B73" s="51">
        <v>0</v>
      </c>
    </row>
    <row r="74" spans="1:2" s="163" customFormat="1" ht="15">
      <c r="A74" s="50" t="s">
        <v>295</v>
      </c>
      <c r="B74" s="51">
        <v>0</v>
      </c>
    </row>
    <row r="75" spans="1:2" s="300" customFormat="1" ht="15">
      <c r="A75" s="50" t="s">
        <v>485</v>
      </c>
      <c r="B75" s="51">
        <v>0</v>
      </c>
    </row>
    <row r="76" spans="1:2" s="46" customFormat="1" ht="15">
      <c r="A76" s="50">
        <v>0</v>
      </c>
      <c r="B76" s="51">
        <v>0</v>
      </c>
    </row>
    <row r="77" spans="1:2" ht="15.75" thickBot="1">
      <c r="A77" s="26"/>
      <c r="B77" s="27"/>
    </row>
    <row r="78" spans="1:10" ht="15" customHeight="1">
      <c r="A78" s="669" t="s">
        <v>92</v>
      </c>
      <c r="B78" s="669"/>
      <c r="C78" s="669"/>
      <c r="D78" s="669"/>
      <c r="E78" s="669"/>
      <c r="F78" s="669"/>
      <c r="G78" s="669"/>
      <c r="H78" s="669"/>
      <c r="I78" s="669"/>
      <c r="J78" s="669"/>
    </row>
    <row r="79" spans="1:10" ht="15" hidden="1">
      <c r="A79" s="670"/>
      <c r="B79" s="670"/>
      <c r="C79" s="670"/>
      <c r="D79" s="670"/>
      <c r="E79" s="670"/>
      <c r="F79" s="670"/>
      <c r="G79" s="670"/>
      <c r="H79" s="670"/>
      <c r="I79" s="670"/>
      <c r="J79" s="670"/>
    </row>
    <row r="80" spans="1:10" ht="15" hidden="1">
      <c r="A80" s="671"/>
      <c r="B80" s="671"/>
      <c r="C80" s="671"/>
      <c r="D80" s="671"/>
      <c r="E80" s="671"/>
      <c r="F80" s="671"/>
      <c r="G80" s="671"/>
      <c r="H80" s="671"/>
      <c r="I80" s="671"/>
      <c r="J80" s="671"/>
    </row>
    <row r="81" spans="1:10" ht="15">
      <c r="A81" s="28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36" customHeight="1">
      <c r="A82" s="672" t="s">
        <v>93</v>
      </c>
      <c r="B82" s="672"/>
      <c r="C82" s="672"/>
      <c r="D82" s="672"/>
      <c r="E82" s="672"/>
      <c r="F82" s="672"/>
      <c r="G82" s="672"/>
      <c r="H82" s="672"/>
      <c r="I82" s="672"/>
      <c r="J82" s="672"/>
    </row>
    <row r="83" spans="1:10" ht="15">
      <c r="A83" s="28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5">
      <c r="A84" s="670"/>
      <c r="B84" s="670"/>
      <c r="C84" s="670"/>
      <c r="D84" s="670"/>
      <c r="E84" s="670"/>
      <c r="F84" s="670"/>
      <c r="G84" s="670"/>
      <c r="H84" s="670"/>
      <c r="I84" s="670"/>
      <c r="J84" s="670"/>
    </row>
    <row r="85" spans="1:10" ht="15">
      <c r="A85" s="671"/>
      <c r="B85" s="671"/>
      <c r="C85" s="671"/>
      <c r="D85" s="671"/>
      <c r="E85" s="671"/>
      <c r="F85" s="671"/>
      <c r="G85" s="671"/>
      <c r="H85" s="671"/>
      <c r="I85" s="671"/>
      <c r="J85" s="671"/>
    </row>
    <row r="86" spans="1:10" ht="15">
      <c r="A86" s="670"/>
      <c r="B86" s="670"/>
      <c r="C86" s="670"/>
      <c r="D86" s="670"/>
      <c r="E86" s="670"/>
      <c r="F86" s="670"/>
      <c r="G86" s="670"/>
      <c r="H86" s="670"/>
      <c r="I86" s="670"/>
      <c r="J86" s="670"/>
    </row>
    <row r="87" spans="1:10" ht="24" customHeight="1">
      <c r="A87" s="671" t="s">
        <v>94</v>
      </c>
      <c r="B87" s="671"/>
      <c r="C87" s="671"/>
      <c r="D87" s="671"/>
      <c r="E87" s="671"/>
      <c r="F87" s="671"/>
      <c r="G87" s="671"/>
      <c r="H87" s="671"/>
      <c r="I87" s="671"/>
      <c r="J87" s="671"/>
    </row>
    <row r="88" spans="1:10" ht="15">
      <c r="A88" s="670"/>
      <c r="B88" s="670"/>
      <c r="C88" s="670"/>
      <c r="D88" s="670"/>
      <c r="E88" s="670"/>
      <c r="F88" s="670"/>
      <c r="G88" s="670"/>
      <c r="H88" s="670"/>
      <c r="I88" s="670"/>
      <c r="J88" s="670"/>
    </row>
    <row r="89" spans="1:10" ht="15">
      <c r="A89" s="673"/>
      <c r="B89" s="673"/>
      <c r="C89" s="673"/>
      <c r="D89" s="673"/>
      <c r="E89" s="673"/>
      <c r="F89" s="673"/>
      <c r="G89" s="673"/>
      <c r="H89" s="673"/>
      <c r="I89" s="673"/>
      <c r="J89" s="673"/>
    </row>
    <row r="90" spans="1:10" ht="75" customHeight="1">
      <c r="A90" s="673" t="s">
        <v>95</v>
      </c>
      <c r="B90" s="673"/>
      <c r="C90" s="673"/>
      <c r="D90" s="673"/>
      <c r="E90" s="673"/>
      <c r="F90" s="673"/>
      <c r="G90" s="673"/>
      <c r="H90" s="673"/>
      <c r="I90" s="673"/>
      <c r="J90" s="673"/>
    </row>
    <row r="91" spans="1:10" ht="15">
      <c r="A91" s="670"/>
      <c r="B91" s="670"/>
      <c r="C91" s="670"/>
      <c r="D91" s="670"/>
      <c r="E91" s="670"/>
      <c r="F91" s="670"/>
      <c r="G91" s="670"/>
      <c r="H91" s="670"/>
      <c r="I91" s="670"/>
      <c r="J91" s="670"/>
    </row>
    <row r="92" spans="1:10" ht="15.75" thickBot="1">
      <c r="A92" s="674"/>
      <c r="B92" s="674"/>
      <c r="C92" s="674"/>
      <c r="D92" s="674"/>
      <c r="E92" s="674"/>
      <c r="F92" s="674"/>
      <c r="G92" s="674"/>
      <c r="H92" s="674"/>
      <c r="I92" s="674"/>
      <c r="J92" s="674"/>
    </row>
    <row r="93" spans="1:10" ht="16.5" thickBot="1" thickTop="1">
      <c r="A93" s="30" t="s">
        <v>90</v>
      </c>
      <c r="B93" s="31" t="s">
        <v>91</v>
      </c>
      <c r="C93" s="32" t="s">
        <v>90</v>
      </c>
      <c r="D93" s="31" t="s">
        <v>91</v>
      </c>
      <c r="E93" s="32" t="s">
        <v>90</v>
      </c>
      <c r="F93" s="31" t="s">
        <v>91</v>
      </c>
      <c r="G93" s="32" t="s">
        <v>90</v>
      </c>
      <c r="H93" s="31" t="s">
        <v>91</v>
      </c>
      <c r="I93" s="32" t="s">
        <v>90</v>
      </c>
      <c r="J93" s="31" t="s">
        <v>91</v>
      </c>
    </row>
    <row r="94" spans="1:10" ht="15.75" thickBot="1">
      <c r="A94" s="33">
        <v>1</v>
      </c>
      <c r="B94" s="34">
        <v>50</v>
      </c>
      <c r="C94" s="35">
        <v>8</v>
      </c>
      <c r="D94" s="34">
        <v>31</v>
      </c>
      <c r="E94" s="35">
        <v>15</v>
      </c>
      <c r="F94" s="34">
        <v>21</v>
      </c>
      <c r="G94" s="35">
        <v>22</v>
      </c>
      <c r="H94" s="34">
        <v>14</v>
      </c>
      <c r="I94" s="35">
        <v>29</v>
      </c>
      <c r="J94" s="34">
        <v>7</v>
      </c>
    </row>
    <row r="95" spans="1:10" ht="15.75" thickBot="1">
      <c r="A95" s="33">
        <v>2</v>
      </c>
      <c r="B95" s="34">
        <v>45</v>
      </c>
      <c r="C95" s="35">
        <v>9</v>
      </c>
      <c r="D95" s="34">
        <v>29</v>
      </c>
      <c r="E95" s="35">
        <v>16</v>
      </c>
      <c r="F95" s="34">
        <v>20</v>
      </c>
      <c r="G95" s="35">
        <v>23</v>
      </c>
      <c r="H95" s="34">
        <v>13</v>
      </c>
      <c r="I95" s="35">
        <v>30</v>
      </c>
      <c r="J95" s="34">
        <v>6</v>
      </c>
    </row>
    <row r="96" spans="1:10" ht="15.75" thickBot="1">
      <c r="A96" s="33">
        <v>3</v>
      </c>
      <c r="B96" s="34">
        <v>42</v>
      </c>
      <c r="C96" s="35">
        <v>10</v>
      </c>
      <c r="D96" s="34">
        <v>27</v>
      </c>
      <c r="E96" s="35">
        <v>17</v>
      </c>
      <c r="F96" s="34">
        <v>19</v>
      </c>
      <c r="G96" s="35">
        <v>24</v>
      </c>
      <c r="H96" s="34">
        <v>12</v>
      </c>
      <c r="I96" s="35">
        <v>31</v>
      </c>
      <c r="J96" s="34">
        <v>5</v>
      </c>
    </row>
    <row r="97" spans="1:10" ht="15.75" thickBot="1">
      <c r="A97" s="33">
        <v>4</v>
      </c>
      <c r="B97" s="34">
        <v>39</v>
      </c>
      <c r="C97" s="35">
        <v>11</v>
      </c>
      <c r="D97" s="34">
        <v>25</v>
      </c>
      <c r="E97" s="35">
        <v>18</v>
      </c>
      <c r="F97" s="34">
        <v>18</v>
      </c>
      <c r="G97" s="35">
        <v>25</v>
      </c>
      <c r="H97" s="34">
        <v>11</v>
      </c>
      <c r="I97" s="35">
        <v>32</v>
      </c>
      <c r="J97" s="34">
        <v>4</v>
      </c>
    </row>
    <row r="98" spans="1:10" ht="15.75" thickBot="1">
      <c r="A98" s="33">
        <v>5</v>
      </c>
      <c r="B98" s="34">
        <v>37</v>
      </c>
      <c r="C98" s="35">
        <v>12</v>
      </c>
      <c r="D98" s="34">
        <v>24</v>
      </c>
      <c r="E98" s="35">
        <v>19</v>
      </c>
      <c r="F98" s="34">
        <v>17</v>
      </c>
      <c r="G98" s="35">
        <v>26</v>
      </c>
      <c r="H98" s="34">
        <v>10</v>
      </c>
      <c r="I98" s="35">
        <v>33</v>
      </c>
      <c r="J98" s="34">
        <v>3</v>
      </c>
    </row>
    <row r="99" spans="1:10" ht="15">
      <c r="A99" s="560">
        <v>6</v>
      </c>
      <c r="B99" s="561">
        <v>35</v>
      </c>
      <c r="C99" s="562">
        <v>13</v>
      </c>
      <c r="D99" s="561">
        <v>23</v>
      </c>
      <c r="E99" s="562">
        <v>20</v>
      </c>
      <c r="F99" s="561">
        <v>16</v>
      </c>
      <c r="G99" s="562">
        <v>27</v>
      </c>
      <c r="H99" s="561">
        <v>9</v>
      </c>
      <c r="I99" s="562">
        <v>34</v>
      </c>
      <c r="J99" s="561">
        <v>2</v>
      </c>
    </row>
    <row r="100" spans="1:10" s="559" customFormat="1" ht="15.75" thickBot="1">
      <c r="A100" s="36">
        <v>7</v>
      </c>
      <c r="B100" s="37">
        <v>33</v>
      </c>
      <c r="C100" s="38">
        <v>14</v>
      </c>
      <c r="D100" s="37">
        <v>22</v>
      </c>
      <c r="E100" s="38">
        <v>21</v>
      </c>
      <c r="F100" s="37">
        <v>15</v>
      </c>
      <c r="G100" s="38">
        <v>28</v>
      </c>
      <c r="H100" s="37">
        <v>8</v>
      </c>
      <c r="I100" s="38">
        <v>35</v>
      </c>
      <c r="J100" s="37">
        <v>1</v>
      </c>
    </row>
    <row r="101" spans="1:10" ht="15.75" thickTop="1">
      <c r="A101" s="675"/>
      <c r="B101" s="675"/>
      <c r="C101" s="675"/>
      <c r="D101" s="675"/>
      <c r="E101" s="675"/>
      <c r="F101" s="675"/>
      <c r="G101" s="675"/>
      <c r="H101" s="675"/>
      <c r="I101" s="675"/>
      <c r="J101" s="675"/>
    </row>
    <row r="102" spans="1:10" ht="15">
      <c r="A102" s="673"/>
      <c r="B102" s="673"/>
      <c r="C102" s="673"/>
      <c r="D102" s="673"/>
      <c r="E102" s="673"/>
      <c r="F102" s="673"/>
      <c r="G102" s="673"/>
      <c r="H102" s="673"/>
      <c r="I102" s="673"/>
      <c r="J102" s="673"/>
    </row>
    <row r="103" spans="1:10" ht="75" customHeight="1">
      <c r="A103" s="673" t="s">
        <v>96</v>
      </c>
      <c r="B103" s="673"/>
      <c r="C103" s="673"/>
      <c r="D103" s="673"/>
      <c r="E103" s="673"/>
      <c r="F103" s="673"/>
      <c r="G103" s="673"/>
      <c r="H103" s="673"/>
      <c r="I103" s="673"/>
      <c r="J103" s="673"/>
    </row>
    <row r="104" spans="1:10" ht="15">
      <c r="A104" s="673"/>
      <c r="B104" s="673"/>
      <c r="C104" s="673"/>
      <c r="D104" s="673"/>
      <c r="E104" s="673"/>
      <c r="F104" s="673"/>
      <c r="G104" s="673"/>
      <c r="H104" s="673"/>
      <c r="I104" s="673"/>
      <c r="J104" s="673"/>
    </row>
    <row r="105" spans="1:10" ht="30" customHeight="1">
      <c r="A105" s="676" t="s">
        <v>97</v>
      </c>
      <c r="B105" s="676"/>
      <c r="C105" s="676"/>
      <c r="D105" s="676"/>
      <c r="E105" s="676"/>
      <c r="F105" s="676"/>
      <c r="G105" s="676"/>
      <c r="H105" s="676"/>
      <c r="I105" s="676"/>
      <c r="J105" s="676"/>
    </row>
    <row r="106" spans="1:10" ht="15">
      <c r="A106" s="673"/>
      <c r="B106" s="673"/>
      <c r="C106" s="673"/>
      <c r="D106" s="673"/>
      <c r="E106" s="673"/>
      <c r="F106" s="673"/>
      <c r="G106" s="673"/>
      <c r="H106" s="673"/>
      <c r="I106" s="673"/>
      <c r="J106" s="673"/>
    </row>
    <row r="107" spans="1:10" ht="15">
      <c r="A107" s="670"/>
      <c r="B107" s="670"/>
      <c r="C107" s="670"/>
      <c r="D107" s="670"/>
      <c r="E107" s="670"/>
      <c r="F107" s="670"/>
      <c r="G107" s="670"/>
      <c r="H107" s="670"/>
      <c r="I107" s="670"/>
      <c r="J107" s="670"/>
    </row>
    <row r="108" spans="1:10" ht="15" customHeight="1">
      <c r="A108" s="673" t="s">
        <v>98</v>
      </c>
      <c r="B108" s="673"/>
      <c r="C108" s="673"/>
      <c r="D108" s="673"/>
      <c r="E108" s="673"/>
      <c r="F108" s="673"/>
      <c r="G108" s="673"/>
      <c r="H108" s="673"/>
      <c r="I108" s="673"/>
      <c r="J108" s="673"/>
    </row>
    <row r="109" spans="1:10" ht="15">
      <c r="A109" s="673"/>
      <c r="B109" s="673"/>
      <c r="C109" s="673"/>
      <c r="D109" s="673"/>
      <c r="E109" s="673"/>
      <c r="F109" s="673"/>
      <c r="G109" s="673"/>
      <c r="H109" s="673"/>
      <c r="I109" s="673"/>
      <c r="J109" s="673"/>
    </row>
    <row r="110" spans="1:10" ht="15" customHeight="1">
      <c r="A110" s="673" t="s">
        <v>99</v>
      </c>
      <c r="B110" s="673"/>
      <c r="C110" s="673"/>
      <c r="D110" s="673"/>
      <c r="E110" s="673"/>
      <c r="F110" s="673"/>
      <c r="G110" s="673"/>
      <c r="H110" s="673"/>
      <c r="I110" s="673"/>
      <c r="J110" s="673"/>
    </row>
    <row r="111" spans="1:10" ht="15" customHeight="1">
      <c r="A111" s="673" t="s">
        <v>100</v>
      </c>
      <c r="B111" s="673"/>
      <c r="C111" s="673"/>
      <c r="D111" s="673"/>
      <c r="E111" s="673"/>
      <c r="F111" s="673"/>
      <c r="G111" s="673"/>
      <c r="H111" s="673"/>
      <c r="I111" s="673"/>
      <c r="J111" s="673"/>
    </row>
    <row r="112" spans="1:10" ht="30" customHeight="1">
      <c r="A112" s="673" t="s">
        <v>101</v>
      </c>
      <c r="B112" s="673"/>
      <c r="C112" s="673"/>
      <c r="D112" s="673"/>
      <c r="E112" s="673"/>
      <c r="F112" s="673"/>
      <c r="G112" s="673"/>
      <c r="H112" s="673"/>
      <c r="I112" s="673"/>
      <c r="J112" s="673"/>
    </row>
    <row r="113" spans="1:10" ht="30" customHeight="1">
      <c r="A113" s="673" t="s">
        <v>102</v>
      </c>
      <c r="B113" s="673"/>
      <c r="C113" s="673"/>
      <c r="D113" s="673"/>
      <c r="E113" s="673"/>
      <c r="F113" s="673"/>
      <c r="G113" s="673"/>
      <c r="H113" s="673"/>
      <c r="I113" s="673"/>
      <c r="J113" s="673"/>
    </row>
    <row r="114" spans="1:10" ht="15" customHeight="1">
      <c r="A114" s="673" t="s">
        <v>103</v>
      </c>
      <c r="B114" s="673"/>
      <c r="C114" s="673"/>
      <c r="D114" s="673"/>
      <c r="E114" s="673"/>
      <c r="F114" s="673"/>
      <c r="G114" s="673"/>
      <c r="H114" s="673"/>
      <c r="I114" s="673"/>
      <c r="J114" s="673"/>
    </row>
    <row r="115" spans="1:10" ht="15">
      <c r="A115" s="673"/>
      <c r="B115" s="673"/>
      <c r="C115" s="673"/>
      <c r="D115" s="673"/>
      <c r="E115" s="673"/>
      <c r="F115" s="673"/>
      <c r="G115" s="673"/>
      <c r="H115" s="673"/>
      <c r="I115" s="673"/>
      <c r="J115" s="673"/>
    </row>
    <row r="116" spans="1:10" ht="60" customHeight="1">
      <c r="A116" s="673" t="s">
        <v>104</v>
      </c>
      <c r="B116" s="673"/>
      <c r="C116" s="673"/>
      <c r="D116" s="673"/>
      <c r="E116" s="673"/>
      <c r="F116" s="673"/>
      <c r="G116" s="673"/>
      <c r="H116" s="673"/>
      <c r="I116" s="673"/>
      <c r="J116" s="673"/>
    </row>
    <row r="117" spans="1:10" ht="15">
      <c r="A117" s="673"/>
      <c r="B117" s="673"/>
      <c r="C117" s="673"/>
      <c r="D117" s="673"/>
      <c r="E117" s="673"/>
      <c r="F117" s="673"/>
      <c r="G117" s="673"/>
      <c r="H117" s="673"/>
      <c r="I117" s="673"/>
      <c r="J117" s="673"/>
    </row>
    <row r="118" spans="1:10" ht="15" customHeight="1">
      <c r="A118" s="676" t="s">
        <v>105</v>
      </c>
      <c r="B118" s="676"/>
      <c r="C118" s="676"/>
      <c r="D118" s="676"/>
      <c r="E118" s="676"/>
      <c r="F118" s="676"/>
      <c r="G118" s="676"/>
      <c r="H118" s="676"/>
      <c r="I118" s="676"/>
      <c r="J118" s="676"/>
    </row>
    <row r="119" spans="1:10" ht="45" customHeight="1">
      <c r="A119" s="673" t="s">
        <v>106</v>
      </c>
      <c r="B119" s="673"/>
      <c r="C119" s="673"/>
      <c r="D119" s="673"/>
      <c r="E119" s="673"/>
      <c r="F119" s="673"/>
      <c r="G119" s="673"/>
      <c r="H119" s="673"/>
      <c r="I119" s="673"/>
      <c r="J119" s="673"/>
    </row>
    <row r="120" spans="1:10" ht="30" customHeight="1">
      <c r="A120" s="673" t="s">
        <v>107</v>
      </c>
      <c r="B120" s="673"/>
      <c r="C120" s="673"/>
      <c r="D120" s="673"/>
      <c r="E120" s="673"/>
      <c r="F120" s="673"/>
      <c r="G120" s="673"/>
      <c r="H120" s="673"/>
      <c r="I120" s="673"/>
      <c r="J120" s="673"/>
    </row>
    <row r="121" spans="1:10" ht="15" customHeight="1">
      <c r="A121" s="673" t="s">
        <v>108</v>
      </c>
      <c r="B121" s="673"/>
      <c r="C121" s="673"/>
      <c r="D121" s="673"/>
      <c r="E121" s="673"/>
      <c r="F121" s="673"/>
      <c r="G121" s="673"/>
      <c r="H121" s="673"/>
      <c r="I121" s="673"/>
      <c r="J121" s="673"/>
    </row>
    <row r="122" spans="1:10" ht="60" customHeight="1">
      <c r="A122" s="673" t="s">
        <v>160</v>
      </c>
      <c r="B122" s="673"/>
      <c r="C122" s="673"/>
      <c r="D122" s="673"/>
      <c r="E122" s="673"/>
      <c r="F122" s="673"/>
      <c r="G122" s="673"/>
      <c r="H122" s="673"/>
      <c r="I122" s="673"/>
      <c r="J122" s="673"/>
    </row>
    <row r="123" spans="1:10" ht="15">
      <c r="A123" s="670"/>
      <c r="B123" s="670"/>
      <c r="C123" s="670"/>
      <c r="D123" s="670"/>
      <c r="E123" s="670"/>
      <c r="F123" s="670"/>
      <c r="G123" s="670"/>
      <c r="H123" s="670"/>
      <c r="I123" s="670"/>
      <c r="J123" s="670"/>
    </row>
    <row r="124" spans="1:10" ht="15">
      <c r="A124" s="671"/>
      <c r="B124" s="671"/>
      <c r="C124" s="671"/>
      <c r="D124" s="671"/>
      <c r="E124" s="671"/>
      <c r="F124" s="671"/>
      <c r="G124" s="671"/>
      <c r="H124" s="671"/>
      <c r="I124" s="671"/>
      <c r="J124" s="671"/>
    </row>
    <row r="125" spans="1:10" ht="15">
      <c r="A125" s="670"/>
      <c r="B125" s="670"/>
      <c r="C125" s="670"/>
      <c r="D125" s="670"/>
      <c r="E125" s="670"/>
      <c r="F125" s="670"/>
      <c r="G125" s="670"/>
      <c r="H125" s="670"/>
      <c r="I125" s="670"/>
      <c r="J125" s="670"/>
    </row>
    <row r="126" spans="1:10" ht="30.75" customHeight="1">
      <c r="A126" s="673" t="s">
        <v>109</v>
      </c>
      <c r="B126" s="673"/>
      <c r="C126" s="673"/>
      <c r="D126" s="673"/>
      <c r="E126" s="673"/>
      <c r="F126" s="673"/>
      <c r="G126" s="673"/>
      <c r="H126" s="673"/>
      <c r="I126" s="673"/>
      <c r="J126" s="673"/>
    </row>
    <row r="127" spans="1:10" ht="15">
      <c r="A127" s="28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43.5" customHeight="1">
      <c r="A128" s="678" t="s">
        <v>110</v>
      </c>
      <c r="B128" s="678"/>
      <c r="C128" s="678"/>
      <c r="D128" s="678"/>
      <c r="E128" s="678"/>
      <c r="F128" s="678"/>
      <c r="G128" s="678"/>
      <c r="H128" s="678"/>
      <c r="I128" s="678"/>
      <c r="J128" s="678"/>
    </row>
    <row r="129" spans="1:10" ht="15">
      <c r="A129" s="677"/>
      <c r="B129" s="677"/>
      <c r="C129" s="677"/>
      <c r="D129" s="677"/>
      <c r="E129" s="677"/>
      <c r="F129" s="677"/>
      <c r="G129" s="677"/>
      <c r="H129" s="677"/>
      <c r="I129" s="677"/>
      <c r="J129" s="677"/>
    </row>
  </sheetData>
  <sheetProtection/>
  <mergeCells count="41">
    <mergeCell ref="A129:J129"/>
    <mergeCell ref="A117:J117"/>
    <mergeCell ref="A118:J118"/>
    <mergeCell ref="A119:J119"/>
    <mergeCell ref="A120:J120"/>
    <mergeCell ref="A121:J121"/>
    <mergeCell ref="A122:J122"/>
    <mergeCell ref="A123:J123"/>
    <mergeCell ref="A124:J124"/>
    <mergeCell ref="A125:J125"/>
    <mergeCell ref="A126:J126"/>
    <mergeCell ref="A128:J128"/>
    <mergeCell ref="A116:J116"/>
    <mergeCell ref="A105:J105"/>
    <mergeCell ref="A106:J106"/>
    <mergeCell ref="A107:J107"/>
    <mergeCell ref="A108:J108"/>
    <mergeCell ref="A109:J109"/>
    <mergeCell ref="A110:J110"/>
    <mergeCell ref="A111:J111"/>
    <mergeCell ref="A112:J112"/>
    <mergeCell ref="A113:J113"/>
    <mergeCell ref="A114:J114"/>
    <mergeCell ref="A115:J115"/>
    <mergeCell ref="A104:J104"/>
    <mergeCell ref="A85:J85"/>
    <mergeCell ref="A86:J86"/>
    <mergeCell ref="A87:J87"/>
    <mergeCell ref="A88:J88"/>
    <mergeCell ref="A89:J89"/>
    <mergeCell ref="A90:J90"/>
    <mergeCell ref="A91:J91"/>
    <mergeCell ref="A92:J92"/>
    <mergeCell ref="A101:J101"/>
    <mergeCell ref="A102:J102"/>
    <mergeCell ref="A103:J103"/>
    <mergeCell ref="A78:J78"/>
    <mergeCell ref="A79:J79"/>
    <mergeCell ref="A80:J80"/>
    <mergeCell ref="A82:J82"/>
    <mergeCell ref="A84:J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mitrofal</dc:creator>
  <cp:keywords/>
  <dc:description/>
  <cp:lastModifiedBy>Покалов Валентин Андреевич</cp:lastModifiedBy>
  <dcterms:created xsi:type="dcterms:W3CDTF">2013-09-23T10:01:08Z</dcterms:created>
  <dcterms:modified xsi:type="dcterms:W3CDTF">2015-05-26T10:27:51Z</dcterms:modified>
  <cp:category/>
  <cp:version/>
  <cp:contentType/>
  <cp:contentStatus/>
</cp:coreProperties>
</file>